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95" windowWidth="20730" windowHeight="9390"/>
  </bookViews>
  <sheets>
    <sheet name="Приложение ДС2" sheetId="7" r:id="rId1"/>
  </sheets>
  <definedNames>
    <definedName name="_xlnm.Print_Area" localSheetId="0">'Приложение ДС2'!$A$1:$AB$261</definedName>
  </definedNames>
  <calcPr calcId="145621"/>
</workbook>
</file>

<file path=xl/calcChain.xml><?xml version="1.0" encoding="utf-8"?>
<calcChain xmlns="http://schemas.openxmlformats.org/spreadsheetml/2006/main">
  <c r="V18" i="7" l="1"/>
  <c r="V32" i="7"/>
  <c r="V46" i="7"/>
  <c r="V61" i="7"/>
  <c r="V76" i="7"/>
  <c r="V91" i="7"/>
  <c r="AB124" i="7"/>
  <c r="AB144" i="7"/>
  <c r="AB166" i="7"/>
  <c r="AB187" i="7"/>
  <c r="AB209" i="7"/>
  <c r="AB229" i="7"/>
  <c r="AB239" i="7"/>
  <c r="AB249" i="7"/>
  <c r="Q7" i="7" l="1"/>
  <c r="C247" i="7"/>
  <c r="C246" i="7"/>
  <c r="C245" i="7"/>
  <c r="C244" i="7"/>
  <c r="C243" i="7"/>
  <c r="C237" i="7"/>
  <c r="C236" i="7"/>
  <c r="C235" i="7"/>
  <c r="C234" i="7"/>
  <c r="C233" i="7"/>
  <c r="C227" i="7"/>
  <c r="C226" i="7"/>
  <c r="C225" i="7"/>
  <c r="C224" i="7"/>
  <c r="C223" i="7"/>
  <c r="C222" i="7"/>
  <c r="C220" i="7"/>
  <c r="C219" i="7"/>
  <c r="C218" i="7"/>
  <c r="C217" i="7"/>
  <c r="C216" i="7"/>
  <c r="C215" i="7"/>
  <c r="C214" i="7"/>
  <c r="C213" i="7"/>
  <c r="C207" i="7"/>
  <c r="C206" i="7"/>
  <c r="C205" i="7"/>
  <c r="C204" i="7"/>
  <c r="C203" i="7"/>
  <c r="C201" i="7"/>
  <c r="C200" i="7"/>
  <c r="C199" i="7"/>
  <c r="C198" i="7"/>
  <c r="C197" i="7"/>
  <c r="C196" i="7"/>
  <c r="C195" i="7"/>
  <c r="C194" i="7"/>
  <c r="C193" i="7"/>
  <c r="C192" i="7"/>
  <c r="C191" i="7"/>
  <c r="C185" i="7"/>
  <c r="C184" i="7"/>
  <c r="C183" i="7"/>
  <c r="C182" i="7"/>
  <c r="C181" i="7"/>
  <c r="C180" i="7"/>
  <c r="C178" i="7"/>
  <c r="C177" i="7"/>
  <c r="C176" i="7"/>
  <c r="C175" i="7"/>
  <c r="C174" i="7"/>
  <c r="C173" i="7"/>
  <c r="C172" i="7"/>
  <c r="C171" i="7"/>
  <c r="C170" i="7"/>
  <c r="C164" i="7"/>
  <c r="C163" i="7"/>
  <c r="C162" i="7"/>
  <c r="C161" i="7"/>
  <c r="C160" i="7"/>
  <c r="C159" i="7"/>
  <c r="C157" i="7"/>
  <c r="C156" i="7"/>
  <c r="C155" i="7"/>
  <c r="C154" i="7"/>
  <c r="C153" i="7"/>
  <c r="C152" i="7"/>
  <c r="C151" i="7"/>
  <c r="C150" i="7"/>
  <c r="C149" i="7"/>
  <c r="C148" i="7"/>
  <c r="C142" i="7"/>
  <c r="C141" i="7"/>
  <c r="C140" i="7"/>
  <c r="C139" i="7"/>
  <c r="C138" i="7"/>
  <c r="C137" i="7"/>
  <c r="C136" i="7"/>
  <c r="C135" i="7"/>
  <c r="C134" i="7"/>
  <c r="C133" i="7"/>
  <c r="C132" i="7"/>
  <c r="C131" i="7"/>
  <c r="C130" i="7"/>
  <c r="C129" i="7"/>
  <c r="C128" i="7"/>
  <c r="C122" i="7"/>
  <c r="C121" i="7"/>
  <c r="C120" i="7"/>
  <c r="C119" i="7"/>
  <c r="C118" i="7"/>
  <c r="C117" i="7"/>
  <c r="C116" i="7"/>
  <c r="C115" i="7"/>
  <c r="C114" i="7"/>
  <c r="C113" i="7"/>
  <c r="C112" i="7"/>
  <c r="C111" i="7"/>
  <c r="C110" i="7"/>
  <c r="C109" i="7"/>
  <c r="C108" i="7"/>
  <c r="C107" i="7"/>
  <c r="C106" i="7"/>
  <c r="C89" i="7"/>
  <c r="C88" i="7"/>
  <c r="C86" i="7"/>
  <c r="C85" i="7"/>
  <c r="C84" i="7"/>
  <c r="C83" i="7"/>
  <c r="C82" i="7"/>
  <c r="C81" i="7"/>
  <c r="C80" i="7"/>
  <c r="C74" i="7"/>
  <c r="C73" i="7"/>
  <c r="C71" i="7"/>
  <c r="C70" i="7"/>
  <c r="C69" i="7"/>
  <c r="C68" i="7"/>
  <c r="C67" i="7"/>
  <c r="C66" i="7"/>
  <c r="C65" i="7"/>
  <c r="C59" i="7"/>
  <c r="C58" i="7"/>
  <c r="C56" i="7"/>
  <c r="C55" i="7"/>
  <c r="C54" i="7"/>
  <c r="C53" i="7"/>
  <c r="C52" i="7"/>
  <c r="C51" i="7"/>
  <c r="C50" i="7"/>
  <c r="C44" i="7"/>
  <c r="C43" i="7"/>
  <c r="C41" i="7"/>
  <c r="C40" i="7"/>
  <c r="C39" i="7"/>
  <c r="C38" i="7"/>
  <c r="C37" i="7"/>
  <c r="C36" i="7"/>
  <c r="C30" i="7"/>
  <c r="C29" i="7"/>
  <c r="C28" i="7"/>
  <c r="C27" i="7"/>
  <c r="C26" i="7"/>
  <c r="C25" i="7"/>
  <c r="C24" i="7"/>
  <c r="C23" i="7"/>
  <c r="C22" i="7"/>
  <c r="C16" i="7"/>
  <c r="C15" i="7"/>
  <c r="C13" i="7"/>
  <c r="C12" i="7"/>
  <c r="C11" i="7"/>
  <c r="C10" i="7"/>
  <c r="C9" i="7"/>
  <c r="C8" i="7"/>
  <c r="C7" i="7"/>
  <c r="AB253" i="7" l="1"/>
  <c r="V95" i="7"/>
  <c r="AB257" i="7" l="1"/>
  <c r="T243" i="7" l="1"/>
  <c r="S243" i="7"/>
  <c r="R243" i="7"/>
  <c r="Q243" i="7"/>
  <c r="P243" i="7"/>
  <c r="O243" i="7"/>
  <c r="N243" i="7"/>
  <c r="T247" i="7"/>
  <c r="S247" i="7"/>
  <c r="R247" i="7"/>
  <c r="Q247" i="7"/>
  <c r="P247" i="7"/>
  <c r="O247" i="7"/>
  <c r="N247" i="7"/>
  <c r="Q246" i="7"/>
  <c r="P246" i="7"/>
  <c r="X246" i="7"/>
  <c r="T245" i="7"/>
  <c r="S245" i="7"/>
  <c r="R245" i="7"/>
  <c r="Q245" i="7"/>
  <c r="P245" i="7"/>
  <c r="O245" i="7"/>
  <c r="N245" i="7"/>
  <c r="T244" i="7"/>
  <c r="R244" i="7"/>
  <c r="P244" i="7"/>
  <c r="N244" i="7"/>
  <c r="AA245" i="7" l="1"/>
  <c r="Y245" i="7"/>
  <c r="Z244" i="7"/>
  <c r="Y244" i="7"/>
  <c r="AA244" i="7"/>
  <c r="U244" i="7"/>
  <c r="X247" i="7"/>
  <c r="AA247" i="7"/>
  <c r="Y247" i="7"/>
  <c r="X243" i="7"/>
  <c r="Y243" i="7"/>
  <c r="Y248" i="7" s="1"/>
  <c r="U243" i="7"/>
  <c r="V243" i="7"/>
  <c r="Z243" i="7"/>
  <c r="W243" i="7"/>
  <c r="AA243" i="7"/>
  <c r="Z245" i="7"/>
  <c r="W245" i="7"/>
  <c r="U247" i="7"/>
  <c r="W244" i="7"/>
  <c r="X245" i="7"/>
  <c r="W246" i="7"/>
  <c r="AB246" i="7" s="1"/>
  <c r="V247" i="7"/>
  <c r="Z247" i="7"/>
  <c r="U245" i="7"/>
  <c r="W247" i="7"/>
  <c r="V245" i="7"/>
  <c r="T234" i="7"/>
  <c r="R234" i="7"/>
  <c r="Y234" i="7" s="1"/>
  <c r="P234" i="7"/>
  <c r="N234" i="7"/>
  <c r="W234" i="7"/>
  <c r="T237" i="7"/>
  <c r="S237" i="7"/>
  <c r="R237" i="7"/>
  <c r="Q237" i="7"/>
  <c r="P237" i="7"/>
  <c r="O237" i="7"/>
  <c r="N237" i="7"/>
  <c r="V237" i="7"/>
  <c r="Q236" i="7"/>
  <c r="P236" i="7"/>
  <c r="X236" i="7"/>
  <c r="T235" i="7"/>
  <c r="S235" i="7"/>
  <c r="R235" i="7"/>
  <c r="Q235" i="7"/>
  <c r="P235" i="7"/>
  <c r="O235" i="7"/>
  <c r="N235" i="7"/>
  <c r="X235" i="7"/>
  <c r="T233" i="7"/>
  <c r="R233" i="7"/>
  <c r="P233" i="7"/>
  <c r="N233" i="7"/>
  <c r="W233" i="7"/>
  <c r="X248" i="7" l="1"/>
  <c r="AB244" i="7"/>
  <c r="V248" i="7"/>
  <c r="AB243" i="7"/>
  <c r="Z248" i="7"/>
  <c r="W248" i="7"/>
  <c r="AA248" i="7"/>
  <c r="AB245" i="7"/>
  <c r="AB247" i="7"/>
  <c r="U248" i="7"/>
  <c r="Z237" i="7"/>
  <c r="W236" i="7"/>
  <c r="AB236" i="7" s="1"/>
  <c r="X237" i="7"/>
  <c r="X238" i="7" s="1"/>
  <c r="Z234" i="7"/>
  <c r="U234" i="7"/>
  <c r="AA234" i="7"/>
  <c r="Y235" i="7"/>
  <c r="V235" i="7"/>
  <c r="Z235" i="7"/>
  <c r="Y233" i="7"/>
  <c r="AA237" i="7"/>
  <c r="Z233" i="7"/>
  <c r="U233" i="7"/>
  <c r="AA233" i="7"/>
  <c r="W235" i="7"/>
  <c r="AA235" i="7"/>
  <c r="U237" i="7"/>
  <c r="Y237" i="7"/>
  <c r="U235" i="7"/>
  <c r="W237" i="7"/>
  <c r="T223" i="7"/>
  <c r="S223" i="7"/>
  <c r="R223" i="7"/>
  <c r="Q223" i="7"/>
  <c r="P223" i="7"/>
  <c r="O223" i="7"/>
  <c r="N223" i="7"/>
  <c r="X223" i="7"/>
  <c r="AB248" i="7" l="1"/>
  <c r="AB234" i="7"/>
  <c r="W238" i="7"/>
  <c r="Y238" i="7"/>
  <c r="AB235" i="7"/>
  <c r="V238" i="7"/>
  <c r="AB237" i="7"/>
  <c r="AA238" i="7"/>
  <c r="U238" i="7"/>
  <c r="AB233" i="7"/>
  <c r="Z238" i="7"/>
  <c r="U223" i="7"/>
  <c r="V223" i="7"/>
  <c r="W223" i="7"/>
  <c r="AA223" i="7"/>
  <c r="Y223" i="7"/>
  <c r="Z223" i="7"/>
  <c r="T227" i="7"/>
  <c r="S227" i="7"/>
  <c r="R227" i="7"/>
  <c r="Q227" i="7"/>
  <c r="P227" i="7"/>
  <c r="O227" i="7"/>
  <c r="N227" i="7"/>
  <c r="X227" i="7"/>
  <c r="T226" i="7"/>
  <c r="S226" i="7"/>
  <c r="R226" i="7"/>
  <c r="Q226" i="7"/>
  <c r="P226" i="7"/>
  <c r="O226" i="7"/>
  <c r="N226" i="7"/>
  <c r="X226" i="7"/>
  <c r="T225" i="7"/>
  <c r="S225" i="7"/>
  <c r="R225" i="7"/>
  <c r="Q225" i="7"/>
  <c r="P225" i="7"/>
  <c r="O225" i="7"/>
  <c r="N225" i="7"/>
  <c r="T224" i="7"/>
  <c r="S224" i="7"/>
  <c r="R224" i="7"/>
  <c r="Q224" i="7"/>
  <c r="P224" i="7"/>
  <c r="O224" i="7"/>
  <c r="N224" i="7"/>
  <c r="T222" i="7"/>
  <c r="S222" i="7"/>
  <c r="R222" i="7"/>
  <c r="Q222" i="7"/>
  <c r="P222" i="7"/>
  <c r="O222" i="7"/>
  <c r="N222" i="7"/>
  <c r="X221" i="7"/>
  <c r="W221" i="7"/>
  <c r="V221" i="7"/>
  <c r="U221" i="7"/>
  <c r="T221" i="7"/>
  <c r="AA221" i="7" s="1"/>
  <c r="S221" i="7"/>
  <c r="Z221" i="7" s="1"/>
  <c r="R221" i="7"/>
  <c r="Y221" i="7" s="1"/>
  <c r="Q221" i="7"/>
  <c r="P221" i="7"/>
  <c r="O221" i="7"/>
  <c r="N221" i="7"/>
  <c r="T220" i="7"/>
  <c r="S220" i="7"/>
  <c r="R220" i="7"/>
  <c r="Q220" i="7"/>
  <c r="P220" i="7"/>
  <c r="O220" i="7"/>
  <c r="N220" i="7"/>
  <c r="S219" i="7"/>
  <c r="T218" i="7"/>
  <c r="S218" i="7"/>
  <c r="R218" i="7"/>
  <c r="Q218" i="7"/>
  <c r="P218" i="7"/>
  <c r="O218" i="7"/>
  <c r="N218" i="7"/>
  <c r="T217" i="7"/>
  <c r="S217" i="7"/>
  <c r="R217" i="7"/>
  <c r="Q217" i="7"/>
  <c r="P217" i="7"/>
  <c r="O217" i="7"/>
  <c r="N217" i="7"/>
  <c r="T216" i="7"/>
  <c r="S216" i="7"/>
  <c r="R216" i="7"/>
  <c r="Q216" i="7"/>
  <c r="P216" i="7"/>
  <c r="O216" i="7"/>
  <c r="N216" i="7"/>
  <c r="Q215" i="7"/>
  <c r="P215" i="7"/>
  <c r="W215" i="7"/>
  <c r="T214" i="7"/>
  <c r="S214" i="7"/>
  <c r="R214" i="7"/>
  <c r="Q214" i="7"/>
  <c r="P214" i="7"/>
  <c r="O214" i="7"/>
  <c r="N214" i="7"/>
  <c r="T213" i="7"/>
  <c r="R213" i="7"/>
  <c r="P213" i="7"/>
  <c r="N213" i="7"/>
  <c r="Z213" i="7"/>
  <c r="T197" i="7"/>
  <c r="S197" i="7"/>
  <c r="R197" i="7"/>
  <c r="Q197" i="7"/>
  <c r="P197" i="7"/>
  <c r="O197" i="7"/>
  <c r="N197" i="7"/>
  <c r="X197" i="7"/>
  <c r="Y224" i="7" l="1"/>
  <c r="AB250" i="7"/>
  <c r="AB251" i="7" s="1"/>
  <c r="Y213" i="7"/>
  <c r="W213" i="7"/>
  <c r="AA216" i="7"/>
  <c r="Z217" i="7"/>
  <c r="Z214" i="7"/>
  <c r="AB238" i="7"/>
  <c r="X217" i="7"/>
  <c r="AA218" i="7"/>
  <c r="X218" i="7"/>
  <c r="U213" i="7"/>
  <c r="AA217" i="7"/>
  <c r="Y222" i="7"/>
  <c r="X216" i="7"/>
  <c r="W218" i="7"/>
  <c r="Z219" i="7"/>
  <c r="AB219" i="7" s="1"/>
  <c r="AA220" i="7"/>
  <c r="W216" i="7"/>
  <c r="AA197" i="7"/>
  <c r="V214" i="7"/>
  <c r="Z220" i="7"/>
  <c r="W220" i="7"/>
  <c r="AA213" i="7"/>
  <c r="Y214" i="7"/>
  <c r="X215" i="7"/>
  <c r="AB215" i="7" s="1"/>
  <c r="W217" i="7"/>
  <c r="X220" i="7"/>
  <c r="AB223" i="7"/>
  <c r="AA226" i="7"/>
  <c r="AB221" i="7"/>
  <c r="Z216" i="7"/>
  <c r="Z218" i="7"/>
  <c r="AA222" i="7"/>
  <c r="W222" i="7"/>
  <c r="Z222" i="7"/>
  <c r="V222" i="7"/>
  <c r="U222" i="7"/>
  <c r="AA224" i="7"/>
  <c r="W224" i="7"/>
  <c r="Z224" i="7"/>
  <c r="V224" i="7"/>
  <c r="U224" i="7"/>
  <c r="AA225" i="7"/>
  <c r="W225" i="7"/>
  <c r="Z225" i="7"/>
  <c r="V225" i="7"/>
  <c r="Y225" i="7"/>
  <c r="U225" i="7"/>
  <c r="X225" i="7"/>
  <c r="AA227" i="7"/>
  <c r="X214" i="7"/>
  <c r="AA214" i="7"/>
  <c r="W214" i="7"/>
  <c r="U214" i="7"/>
  <c r="X222" i="7"/>
  <c r="X224" i="7"/>
  <c r="U226" i="7"/>
  <c r="Y226" i="7"/>
  <c r="U227" i="7"/>
  <c r="Y227" i="7"/>
  <c r="U216" i="7"/>
  <c r="Y216" i="7"/>
  <c r="U217" i="7"/>
  <c r="Y217" i="7"/>
  <c r="U218" i="7"/>
  <c r="Y218" i="7"/>
  <c r="U220" i="7"/>
  <c r="Y220" i="7"/>
  <c r="V226" i="7"/>
  <c r="Z226" i="7"/>
  <c r="V227" i="7"/>
  <c r="Z227" i="7"/>
  <c r="V216" i="7"/>
  <c r="V217" i="7"/>
  <c r="V218" i="7"/>
  <c r="V220" i="7"/>
  <c r="W226" i="7"/>
  <c r="W227" i="7"/>
  <c r="W197" i="7"/>
  <c r="Z197" i="7"/>
  <c r="U197" i="7"/>
  <c r="Y197" i="7"/>
  <c r="V197" i="7"/>
  <c r="AB213" i="7" l="1"/>
  <c r="AB240" i="7"/>
  <c r="AB241" i="7" s="1"/>
  <c r="Y228" i="7"/>
  <c r="AA228" i="7"/>
  <c r="V228" i="7"/>
  <c r="Z228" i="7"/>
  <c r="W228" i="7"/>
  <c r="AB218" i="7"/>
  <c r="AB224" i="7"/>
  <c r="AB227" i="7"/>
  <c r="X228" i="7"/>
  <c r="AB222" i="7"/>
  <c r="AB220" i="7"/>
  <c r="AB217" i="7"/>
  <c r="AB216" i="7"/>
  <c r="AB214" i="7"/>
  <c r="AB225" i="7"/>
  <c r="AB226" i="7"/>
  <c r="U228" i="7"/>
  <c r="AB197" i="7"/>
  <c r="AB228" i="7" l="1"/>
  <c r="T193" i="7"/>
  <c r="R193" i="7"/>
  <c r="P193" i="7"/>
  <c r="N193" i="7"/>
  <c r="W193" i="7"/>
  <c r="T207" i="7"/>
  <c r="S207" i="7"/>
  <c r="R207" i="7"/>
  <c r="Q207" i="7"/>
  <c r="P207" i="7"/>
  <c r="O207" i="7"/>
  <c r="N207" i="7"/>
  <c r="X207" i="7"/>
  <c r="T206" i="7"/>
  <c r="S206" i="7"/>
  <c r="R206" i="7"/>
  <c r="Q206" i="7"/>
  <c r="P206" i="7"/>
  <c r="O206" i="7"/>
  <c r="N206" i="7"/>
  <c r="X206" i="7"/>
  <c r="T205" i="7"/>
  <c r="S205" i="7"/>
  <c r="R205" i="7"/>
  <c r="Q205" i="7"/>
  <c r="P205" i="7"/>
  <c r="O205" i="7"/>
  <c r="N205" i="7"/>
  <c r="X205" i="7"/>
  <c r="T204" i="7"/>
  <c r="S204" i="7"/>
  <c r="R204" i="7"/>
  <c r="Q204" i="7"/>
  <c r="P204" i="7"/>
  <c r="O204" i="7"/>
  <c r="N204" i="7"/>
  <c r="X204" i="7"/>
  <c r="T203" i="7"/>
  <c r="S203" i="7"/>
  <c r="R203" i="7"/>
  <c r="Q203" i="7"/>
  <c r="P203" i="7"/>
  <c r="O203" i="7"/>
  <c r="N203" i="7"/>
  <c r="X203" i="7"/>
  <c r="X202" i="7"/>
  <c r="W202" i="7"/>
  <c r="V202" i="7"/>
  <c r="U202" i="7"/>
  <c r="T202" i="7"/>
  <c r="AA202" i="7" s="1"/>
  <c r="S202" i="7"/>
  <c r="Z202" i="7" s="1"/>
  <c r="R202" i="7"/>
  <c r="Y202" i="7" s="1"/>
  <c r="Q202" i="7"/>
  <c r="P202" i="7"/>
  <c r="O202" i="7"/>
  <c r="N202" i="7"/>
  <c r="T201" i="7"/>
  <c r="P201" i="7"/>
  <c r="S201" i="7"/>
  <c r="S200" i="7"/>
  <c r="T199" i="7"/>
  <c r="S199" i="7"/>
  <c r="R199" i="7"/>
  <c r="Q199" i="7"/>
  <c r="P199" i="7"/>
  <c r="O199" i="7"/>
  <c r="N199" i="7"/>
  <c r="X199" i="7"/>
  <c r="T198" i="7"/>
  <c r="S198" i="7"/>
  <c r="R198" i="7"/>
  <c r="Q198" i="7"/>
  <c r="P198" i="7"/>
  <c r="O198" i="7"/>
  <c r="N198" i="7"/>
  <c r="X198" i="7"/>
  <c r="T196" i="7"/>
  <c r="S196" i="7"/>
  <c r="R196" i="7"/>
  <c r="Q196" i="7"/>
  <c r="P196" i="7"/>
  <c r="O196" i="7"/>
  <c r="N196" i="7"/>
  <c r="X196" i="7"/>
  <c r="Q195" i="7"/>
  <c r="P195" i="7"/>
  <c r="X195" i="7"/>
  <c r="T194" i="7"/>
  <c r="S194" i="7"/>
  <c r="R194" i="7"/>
  <c r="Q194" i="7"/>
  <c r="P194" i="7"/>
  <c r="O194" i="7"/>
  <c r="N194" i="7"/>
  <c r="W194" i="7"/>
  <c r="T192" i="7"/>
  <c r="R192" i="7"/>
  <c r="P192" i="7"/>
  <c r="N192" i="7"/>
  <c r="Z192" i="7"/>
  <c r="T191" i="7"/>
  <c r="R191" i="7"/>
  <c r="P191" i="7"/>
  <c r="N191" i="7"/>
  <c r="AA194" i="7" l="1"/>
  <c r="U192" i="7"/>
  <c r="Y193" i="7"/>
  <c r="AB230" i="7"/>
  <c r="AB231" i="7" s="1"/>
  <c r="AA192" i="7"/>
  <c r="Z200" i="7"/>
  <c r="AB200" i="7" s="1"/>
  <c r="Z193" i="7"/>
  <c r="U193" i="7"/>
  <c r="AA193" i="7"/>
  <c r="AA201" i="7"/>
  <c r="Y191" i="7"/>
  <c r="Z194" i="7"/>
  <c r="AB202" i="7"/>
  <c r="Y196" i="7"/>
  <c r="U198" i="7"/>
  <c r="U199" i="7"/>
  <c r="U203" i="7"/>
  <c r="Y204" i="7"/>
  <c r="U191" i="7"/>
  <c r="AA191" i="7"/>
  <c r="W192" i="7"/>
  <c r="X194" i="7"/>
  <c r="W195" i="7"/>
  <c r="AB195" i="7" s="1"/>
  <c r="V196" i="7"/>
  <c r="Z196" i="7"/>
  <c r="V198" i="7"/>
  <c r="Z198" i="7"/>
  <c r="V199" i="7"/>
  <c r="Z199" i="7"/>
  <c r="Q201" i="7"/>
  <c r="U201" i="7"/>
  <c r="V203" i="7"/>
  <c r="Z203" i="7"/>
  <c r="V204" i="7"/>
  <c r="Z204" i="7"/>
  <c r="V205" i="7"/>
  <c r="Z205" i="7"/>
  <c r="V206" i="7"/>
  <c r="Z206" i="7"/>
  <c r="V207" i="7"/>
  <c r="Z207" i="7"/>
  <c r="Z191" i="7"/>
  <c r="U205" i="7"/>
  <c r="Y207" i="7"/>
  <c r="W191" i="7"/>
  <c r="Y192" i="7"/>
  <c r="U194" i="7"/>
  <c r="Y194" i="7"/>
  <c r="W196" i="7"/>
  <c r="AA196" i="7"/>
  <c r="W198" i="7"/>
  <c r="AA198" i="7"/>
  <c r="W199" i="7"/>
  <c r="AA199" i="7"/>
  <c r="N201" i="7"/>
  <c r="R201" i="7"/>
  <c r="Y201" i="7" s="1"/>
  <c r="V201" i="7"/>
  <c r="Z201" i="7"/>
  <c r="W203" i="7"/>
  <c r="AA203" i="7"/>
  <c r="W204" i="7"/>
  <c r="AA204" i="7"/>
  <c r="W205" i="7"/>
  <c r="AA205" i="7"/>
  <c r="W206" i="7"/>
  <c r="AA206" i="7"/>
  <c r="W207" i="7"/>
  <c r="AA207" i="7"/>
  <c r="U196" i="7"/>
  <c r="Y198" i="7"/>
  <c r="Y199" i="7"/>
  <c r="X201" i="7"/>
  <c r="Y203" i="7"/>
  <c r="U204" i="7"/>
  <c r="Y205" i="7"/>
  <c r="U206" i="7"/>
  <c r="Y206" i="7"/>
  <c r="U207" i="7"/>
  <c r="V194" i="7"/>
  <c r="O201" i="7"/>
  <c r="W201" i="7"/>
  <c r="AB193" i="7" l="1"/>
  <c r="AB192" i="7"/>
  <c r="V208" i="7"/>
  <c r="Z208" i="7"/>
  <c r="Y208" i="7"/>
  <c r="AB204" i="7"/>
  <c r="AA208" i="7"/>
  <c r="AB203" i="7"/>
  <c r="AB196" i="7"/>
  <c r="AB194" i="7"/>
  <c r="AB205" i="7"/>
  <c r="AB201" i="7"/>
  <c r="AB191" i="7"/>
  <c r="U208" i="7"/>
  <c r="AB199" i="7"/>
  <c r="W208" i="7"/>
  <c r="AB207" i="7"/>
  <c r="AB206" i="7"/>
  <c r="X208" i="7"/>
  <c r="AB198" i="7"/>
  <c r="F178" i="7"/>
  <c r="T178" i="7" s="1"/>
  <c r="N178" i="7" l="1"/>
  <c r="R178" i="7"/>
  <c r="Q178" i="7"/>
  <c r="X178" i="7"/>
  <c r="AB208" i="7"/>
  <c r="O178" i="7"/>
  <c r="S178" i="7"/>
  <c r="Z178" i="7" s="1"/>
  <c r="P178" i="7"/>
  <c r="U178" i="7"/>
  <c r="Y178" i="7"/>
  <c r="W178" i="7"/>
  <c r="AA178" i="7"/>
  <c r="V178" i="7"/>
  <c r="AB210" i="7" l="1"/>
  <c r="AB211" i="7" s="1"/>
  <c r="AB178" i="7"/>
  <c r="T185" i="7" l="1"/>
  <c r="S185" i="7"/>
  <c r="R185" i="7"/>
  <c r="Q185" i="7"/>
  <c r="P185" i="7"/>
  <c r="O185" i="7"/>
  <c r="N185" i="7"/>
  <c r="X185" i="7"/>
  <c r="T184" i="7"/>
  <c r="S184" i="7"/>
  <c r="R184" i="7"/>
  <c r="Q184" i="7"/>
  <c r="P184" i="7"/>
  <c r="O184" i="7"/>
  <c r="N184" i="7"/>
  <c r="X184" i="7"/>
  <c r="T183" i="7"/>
  <c r="S183" i="7"/>
  <c r="R183" i="7"/>
  <c r="Q183" i="7"/>
  <c r="P183" i="7"/>
  <c r="O183" i="7"/>
  <c r="N183" i="7"/>
  <c r="T182" i="7"/>
  <c r="S182" i="7"/>
  <c r="R182" i="7"/>
  <c r="Q182" i="7"/>
  <c r="P182" i="7"/>
  <c r="O182" i="7"/>
  <c r="N182" i="7"/>
  <c r="X182" i="7"/>
  <c r="T181" i="7"/>
  <c r="S181" i="7"/>
  <c r="R181" i="7"/>
  <c r="Q181" i="7"/>
  <c r="P181" i="7"/>
  <c r="O181" i="7"/>
  <c r="N181" i="7"/>
  <c r="X181" i="7"/>
  <c r="T180" i="7"/>
  <c r="S180" i="7"/>
  <c r="R180" i="7"/>
  <c r="Q180" i="7"/>
  <c r="P180" i="7"/>
  <c r="O180" i="7"/>
  <c r="N180" i="7"/>
  <c r="X180" i="7"/>
  <c r="X179" i="7"/>
  <c r="W179" i="7"/>
  <c r="V179" i="7"/>
  <c r="U179" i="7"/>
  <c r="T179" i="7"/>
  <c r="AA179" i="7" s="1"/>
  <c r="S179" i="7"/>
  <c r="Z179" i="7" s="1"/>
  <c r="R179" i="7"/>
  <c r="Y179" i="7" s="1"/>
  <c r="Q179" i="7"/>
  <c r="P179" i="7"/>
  <c r="O179" i="7"/>
  <c r="N179" i="7"/>
  <c r="S177" i="7"/>
  <c r="T176" i="7"/>
  <c r="S176" i="7"/>
  <c r="R176" i="7"/>
  <c r="Q176" i="7"/>
  <c r="P176" i="7"/>
  <c r="O176" i="7"/>
  <c r="N176" i="7"/>
  <c r="T175" i="7"/>
  <c r="S175" i="7"/>
  <c r="R175" i="7"/>
  <c r="Q175" i="7"/>
  <c r="P175" i="7"/>
  <c r="O175" i="7"/>
  <c r="N175" i="7"/>
  <c r="W175" i="7"/>
  <c r="T174" i="7"/>
  <c r="S174" i="7"/>
  <c r="R174" i="7"/>
  <c r="Q174" i="7"/>
  <c r="P174" i="7"/>
  <c r="O174" i="7"/>
  <c r="N174" i="7"/>
  <c r="W174" i="7"/>
  <c r="Q173" i="7"/>
  <c r="P173" i="7"/>
  <c r="W173" i="7"/>
  <c r="T172" i="7"/>
  <c r="S172" i="7"/>
  <c r="R172" i="7"/>
  <c r="Q172" i="7"/>
  <c r="P172" i="7"/>
  <c r="O172" i="7"/>
  <c r="N172" i="7"/>
  <c r="T171" i="7"/>
  <c r="R171" i="7"/>
  <c r="P171" i="7"/>
  <c r="N171" i="7"/>
  <c r="AA171" i="7"/>
  <c r="T170" i="7"/>
  <c r="R170" i="7"/>
  <c r="P170" i="7"/>
  <c r="N170" i="7"/>
  <c r="Z170" i="7"/>
  <c r="AA174" i="7" l="1"/>
  <c r="AA175" i="7"/>
  <c r="AA176" i="7"/>
  <c r="X174" i="7"/>
  <c r="Z177" i="7"/>
  <c r="AB177" i="7" s="1"/>
  <c r="X175" i="7"/>
  <c r="Z176" i="7"/>
  <c r="X176" i="7"/>
  <c r="Y180" i="7"/>
  <c r="Y182" i="7"/>
  <c r="W170" i="7"/>
  <c r="Y170" i="7"/>
  <c r="AA170" i="7"/>
  <c r="Y171" i="7"/>
  <c r="W176" i="7"/>
  <c r="U170" i="7"/>
  <c r="W171" i="7"/>
  <c r="Y181" i="7"/>
  <c r="AB179" i="7"/>
  <c r="Z174" i="7"/>
  <c r="Z175" i="7"/>
  <c r="X172" i="7"/>
  <c r="AA172" i="7"/>
  <c r="W172" i="7"/>
  <c r="U172" i="7"/>
  <c r="V172" i="7"/>
  <c r="AA184" i="7"/>
  <c r="Y172" i="7"/>
  <c r="Z172" i="7"/>
  <c r="X173" i="7"/>
  <c r="AB173" i="7" s="1"/>
  <c r="AA180" i="7"/>
  <c r="W180" i="7"/>
  <c r="Z180" i="7"/>
  <c r="V180" i="7"/>
  <c r="U180" i="7"/>
  <c r="AA181" i="7"/>
  <c r="W181" i="7"/>
  <c r="Z181" i="7"/>
  <c r="V181" i="7"/>
  <c r="U181" i="7"/>
  <c r="AA182" i="7"/>
  <c r="W182" i="7"/>
  <c r="Z182" i="7"/>
  <c r="V182" i="7"/>
  <c r="U182" i="7"/>
  <c r="AA183" i="7"/>
  <c r="W183" i="7"/>
  <c r="Z183" i="7"/>
  <c r="V183" i="7"/>
  <c r="Y183" i="7"/>
  <c r="U183" i="7"/>
  <c r="X183" i="7"/>
  <c r="AA185" i="7"/>
  <c r="U184" i="7"/>
  <c r="Y184" i="7"/>
  <c r="U185" i="7"/>
  <c r="Y185" i="7"/>
  <c r="Z171" i="7"/>
  <c r="U174" i="7"/>
  <c r="Y174" i="7"/>
  <c r="U175" i="7"/>
  <c r="Y175" i="7"/>
  <c r="U176" i="7"/>
  <c r="Y176" i="7"/>
  <c r="V184" i="7"/>
  <c r="Z184" i="7"/>
  <c r="V185" i="7"/>
  <c r="Z185" i="7"/>
  <c r="U171" i="7"/>
  <c r="V174" i="7"/>
  <c r="V175" i="7"/>
  <c r="V176" i="7"/>
  <c r="W184" i="7"/>
  <c r="W185" i="7"/>
  <c r="T164" i="7"/>
  <c r="S164" i="7"/>
  <c r="R164" i="7"/>
  <c r="Q164" i="7"/>
  <c r="P164" i="7"/>
  <c r="O164" i="7"/>
  <c r="N164" i="7"/>
  <c r="T163" i="7"/>
  <c r="S163" i="7"/>
  <c r="R163" i="7"/>
  <c r="Q163" i="7"/>
  <c r="P163" i="7"/>
  <c r="O163" i="7"/>
  <c r="N163" i="7"/>
  <c r="T162" i="7"/>
  <c r="S162" i="7"/>
  <c r="R162" i="7"/>
  <c r="Q162" i="7"/>
  <c r="P162" i="7"/>
  <c r="O162" i="7"/>
  <c r="N162" i="7"/>
  <c r="W162" i="7"/>
  <c r="T161" i="7"/>
  <c r="S161" i="7"/>
  <c r="R161" i="7"/>
  <c r="Q161" i="7"/>
  <c r="P161" i="7"/>
  <c r="O161" i="7"/>
  <c r="N161" i="7"/>
  <c r="X161" i="7"/>
  <c r="T160" i="7"/>
  <c r="S160" i="7"/>
  <c r="R160" i="7"/>
  <c r="Q160" i="7"/>
  <c r="P160" i="7"/>
  <c r="O160" i="7"/>
  <c r="N160" i="7"/>
  <c r="W160" i="7"/>
  <c r="T159" i="7"/>
  <c r="S159" i="7"/>
  <c r="R159" i="7"/>
  <c r="Q159" i="7"/>
  <c r="P159" i="7"/>
  <c r="O159" i="7"/>
  <c r="N159" i="7"/>
  <c r="X159" i="7"/>
  <c r="X158" i="7"/>
  <c r="W158" i="7"/>
  <c r="T158" i="7"/>
  <c r="AA158" i="7" s="1"/>
  <c r="S158" i="7"/>
  <c r="R158" i="7"/>
  <c r="Q158" i="7"/>
  <c r="P158" i="7"/>
  <c r="O158" i="7"/>
  <c r="N158" i="7"/>
  <c r="S157" i="7"/>
  <c r="T156" i="7"/>
  <c r="S156" i="7"/>
  <c r="R156" i="7"/>
  <c r="Q156" i="7"/>
  <c r="P156" i="7"/>
  <c r="O156" i="7"/>
  <c r="N156" i="7"/>
  <c r="T155" i="7"/>
  <c r="S155" i="7"/>
  <c r="R155" i="7"/>
  <c r="Q155" i="7"/>
  <c r="P155" i="7"/>
  <c r="O155" i="7"/>
  <c r="N155" i="7"/>
  <c r="X155" i="7"/>
  <c r="T154" i="7"/>
  <c r="S154" i="7"/>
  <c r="R154" i="7"/>
  <c r="Q154" i="7"/>
  <c r="P154" i="7"/>
  <c r="O154" i="7"/>
  <c r="N154" i="7"/>
  <c r="T153" i="7"/>
  <c r="S153" i="7"/>
  <c r="R153" i="7"/>
  <c r="Q153" i="7"/>
  <c r="P153" i="7"/>
  <c r="O153" i="7"/>
  <c r="N153" i="7"/>
  <c r="X153" i="7"/>
  <c r="Q152" i="7"/>
  <c r="P152" i="7"/>
  <c r="W152" i="7"/>
  <c r="T151" i="7"/>
  <c r="S151" i="7"/>
  <c r="R151" i="7"/>
  <c r="Q151" i="7"/>
  <c r="P151" i="7"/>
  <c r="O151" i="7"/>
  <c r="N151" i="7"/>
  <c r="T150" i="7"/>
  <c r="R150" i="7"/>
  <c r="P150" i="7"/>
  <c r="N150" i="7"/>
  <c r="Z150" i="7"/>
  <c r="T149" i="7"/>
  <c r="R149" i="7"/>
  <c r="P149" i="7"/>
  <c r="N149" i="7"/>
  <c r="AA149" i="7"/>
  <c r="T148" i="7"/>
  <c r="R148" i="7"/>
  <c r="Y148" i="7" s="1"/>
  <c r="P148" i="7"/>
  <c r="N148" i="7"/>
  <c r="Z148" i="7"/>
  <c r="AA159" i="7" l="1"/>
  <c r="AA160" i="7"/>
  <c r="Z154" i="7"/>
  <c r="Z156" i="7"/>
  <c r="X162" i="7"/>
  <c r="AA163" i="7"/>
  <c r="AA164" i="7"/>
  <c r="AA148" i="7"/>
  <c r="Y150" i="7"/>
  <c r="AA153" i="7"/>
  <c r="AA155" i="7"/>
  <c r="X160" i="7"/>
  <c r="AA161" i="7"/>
  <c r="AA162" i="7"/>
  <c r="AB170" i="7"/>
  <c r="W156" i="7"/>
  <c r="W149" i="7"/>
  <c r="X154" i="7"/>
  <c r="W159" i="7"/>
  <c r="W161" i="7"/>
  <c r="W163" i="7"/>
  <c r="X164" i="7"/>
  <c r="W154" i="7"/>
  <c r="W164" i="7"/>
  <c r="X156" i="7"/>
  <c r="U148" i="7"/>
  <c r="W153" i="7"/>
  <c r="W155" i="7"/>
  <c r="X163" i="7"/>
  <c r="W148" i="7"/>
  <c r="Y149" i="7"/>
  <c r="AA154" i="7"/>
  <c r="AA156" i="7"/>
  <c r="Z157" i="7"/>
  <c r="AB157" i="7" s="1"/>
  <c r="Y186" i="7"/>
  <c r="Z186" i="7"/>
  <c r="AB184" i="7"/>
  <c r="AA186" i="7"/>
  <c r="W186" i="7"/>
  <c r="AB182" i="7"/>
  <c r="V186" i="7"/>
  <c r="U186" i="7"/>
  <c r="AB185" i="7"/>
  <c r="AB181" i="7"/>
  <c r="AB172" i="7"/>
  <c r="AB176" i="7"/>
  <c r="X186" i="7"/>
  <c r="AB171" i="7"/>
  <c r="AB175" i="7"/>
  <c r="AB174" i="7"/>
  <c r="AB183" i="7"/>
  <c r="AB180" i="7"/>
  <c r="Z163" i="7"/>
  <c r="Z161" i="7"/>
  <c r="Z159" i="7"/>
  <c r="Z153" i="7"/>
  <c r="Z155" i="7"/>
  <c r="Z158" i="7"/>
  <c r="Z160" i="7"/>
  <c r="Z162" i="7"/>
  <c r="Z151" i="7"/>
  <c r="U151" i="7"/>
  <c r="Y151" i="7"/>
  <c r="X152" i="7"/>
  <c r="AB152" i="7" s="1"/>
  <c r="Z164" i="7"/>
  <c r="X151" i="7"/>
  <c r="AA151" i="7"/>
  <c r="W151" i="7"/>
  <c r="W150" i="7"/>
  <c r="AA150" i="7"/>
  <c r="U150" i="7"/>
  <c r="V151" i="7"/>
  <c r="Z149" i="7"/>
  <c r="U153" i="7"/>
  <c r="Y153" i="7"/>
  <c r="U154" i="7"/>
  <c r="Y154" i="7"/>
  <c r="U155" i="7"/>
  <c r="Y155" i="7"/>
  <c r="U156" i="7"/>
  <c r="Y156" i="7"/>
  <c r="U158" i="7"/>
  <c r="Y158" i="7"/>
  <c r="U159" i="7"/>
  <c r="Y159" i="7"/>
  <c r="U160" i="7"/>
  <c r="Y160" i="7"/>
  <c r="U161" i="7"/>
  <c r="Y161" i="7"/>
  <c r="U162" i="7"/>
  <c r="Y162" i="7"/>
  <c r="U163" i="7"/>
  <c r="Y163" i="7"/>
  <c r="U164" i="7"/>
  <c r="Y164" i="7"/>
  <c r="U149" i="7"/>
  <c r="V153" i="7"/>
  <c r="V154" i="7"/>
  <c r="V155" i="7"/>
  <c r="V156" i="7"/>
  <c r="V158" i="7"/>
  <c r="V159" i="7"/>
  <c r="V160" i="7"/>
  <c r="V161" i="7"/>
  <c r="V162" i="7"/>
  <c r="V163" i="7"/>
  <c r="V164" i="7"/>
  <c r="T142" i="7"/>
  <c r="S142" i="7"/>
  <c r="R142" i="7"/>
  <c r="Q142" i="7"/>
  <c r="P142" i="7"/>
  <c r="O142" i="7"/>
  <c r="N142" i="7"/>
  <c r="X142" i="7"/>
  <c r="T141" i="7"/>
  <c r="S141" i="7"/>
  <c r="R141" i="7"/>
  <c r="Q141" i="7"/>
  <c r="P141" i="7"/>
  <c r="O141" i="7"/>
  <c r="N141" i="7"/>
  <c r="X141" i="7"/>
  <c r="T140" i="7"/>
  <c r="S140" i="7"/>
  <c r="R140" i="7"/>
  <c r="Q140" i="7"/>
  <c r="P140" i="7"/>
  <c r="O140" i="7"/>
  <c r="N140" i="7"/>
  <c r="X140" i="7"/>
  <c r="T139" i="7"/>
  <c r="S139" i="7"/>
  <c r="R139" i="7"/>
  <c r="Q139" i="7"/>
  <c r="P139" i="7"/>
  <c r="O139" i="7"/>
  <c r="N139" i="7"/>
  <c r="X139" i="7"/>
  <c r="T138" i="7"/>
  <c r="S138" i="7"/>
  <c r="R138" i="7"/>
  <c r="Q138" i="7"/>
  <c r="P138" i="7"/>
  <c r="O138" i="7"/>
  <c r="N138" i="7"/>
  <c r="X138" i="7"/>
  <c r="S137" i="7"/>
  <c r="T136" i="7"/>
  <c r="S136" i="7"/>
  <c r="R136" i="7"/>
  <c r="Q136" i="7"/>
  <c r="P136" i="7"/>
  <c r="O136" i="7"/>
  <c r="N136" i="7"/>
  <c r="X136" i="7"/>
  <c r="T135" i="7"/>
  <c r="S135" i="7"/>
  <c r="R135" i="7"/>
  <c r="Q135" i="7"/>
  <c r="P135" i="7"/>
  <c r="O135" i="7"/>
  <c r="N135" i="7"/>
  <c r="X135" i="7"/>
  <c r="T134" i="7"/>
  <c r="S134" i="7"/>
  <c r="R134" i="7"/>
  <c r="Q134" i="7"/>
  <c r="P134" i="7"/>
  <c r="O134" i="7"/>
  <c r="N134" i="7"/>
  <c r="X134" i="7"/>
  <c r="T133" i="7"/>
  <c r="S133" i="7"/>
  <c r="R133" i="7"/>
  <c r="Q133" i="7"/>
  <c r="P133" i="7"/>
  <c r="O133" i="7"/>
  <c r="N133" i="7"/>
  <c r="X133" i="7"/>
  <c r="Q132" i="7"/>
  <c r="P132" i="7"/>
  <c r="X132" i="7"/>
  <c r="T131" i="7"/>
  <c r="S131" i="7"/>
  <c r="R131" i="7"/>
  <c r="Q131" i="7"/>
  <c r="P131" i="7"/>
  <c r="O131" i="7"/>
  <c r="N131" i="7"/>
  <c r="T130" i="7"/>
  <c r="R130" i="7"/>
  <c r="P130" i="7"/>
  <c r="N130" i="7"/>
  <c r="Z130" i="7"/>
  <c r="T129" i="7"/>
  <c r="R129" i="7"/>
  <c r="P129" i="7"/>
  <c r="N129" i="7"/>
  <c r="T128" i="7"/>
  <c r="R128" i="7"/>
  <c r="P128" i="7"/>
  <c r="N128" i="7"/>
  <c r="Z128" i="7"/>
  <c r="X122" i="7"/>
  <c r="X121" i="7"/>
  <c r="V120" i="7"/>
  <c r="W118" i="7"/>
  <c r="X119" i="7"/>
  <c r="V117" i="7"/>
  <c r="X116" i="7"/>
  <c r="X114" i="7"/>
  <c r="W113" i="7"/>
  <c r="X112" i="7"/>
  <c r="W111" i="7"/>
  <c r="W110" i="7"/>
  <c r="U109" i="7"/>
  <c r="Q110" i="7"/>
  <c r="Q111" i="7"/>
  <c r="Q112" i="7"/>
  <c r="Q113" i="7"/>
  <c r="Q114" i="7"/>
  <c r="Q116" i="7"/>
  <c r="Q117" i="7"/>
  <c r="Q118" i="7"/>
  <c r="Q119" i="7"/>
  <c r="Q120" i="7"/>
  <c r="Q121" i="7"/>
  <c r="Q122" i="7"/>
  <c r="Q109" i="7"/>
  <c r="O109" i="7"/>
  <c r="O111" i="7"/>
  <c r="O112" i="7"/>
  <c r="O113" i="7"/>
  <c r="O114" i="7"/>
  <c r="O116" i="7"/>
  <c r="O117" i="7"/>
  <c r="O118" i="7"/>
  <c r="O119" i="7"/>
  <c r="O120" i="7"/>
  <c r="O121" i="7"/>
  <c r="O122" i="7"/>
  <c r="W108" i="7"/>
  <c r="W107" i="7"/>
  <c r="P107" i="7"/>
  <c r="P108" i="7"/>
  <c r="P109" i="7"/>
  <c r="P110" i="7"/>
  <c r="P111" i="7"/>
  <c r="P112" i="7"/>
  <c r="P113" i="7"/>
  <c r="P114" i="7"/>
  <c r="P116" i="7"/>
  <c r="P117" i="7"/>
  <c r="P118" i="7"/>
  <c r="P119" i="7"/>
  <c r="P120" i="7"/>
  <c r="P121" i="7"/>
  <c r="P122" i="7"/>
  <c r="N107" i="7"/>
  <c r="N108" i="7"/>
  <c r="N109" i="7"/>
  <c r="N111" i="7"/>
  <c r="N112" i="7"/>
  <c r="N113" i="7"/>
  <c r="N114" i="7"/>
  <c r="N116" i="7"/>
  <c r="N117" i="7"/>
  <c r="N118" i="7"/>
  <c r="N119" i="7"/>
  <c r="N120" i="7"/>
  <c r="N121" i="7"/>
  <c r="N122" i="7"/>
  <c r="U106" i="7"/>
  <c r="N106" i="7"/>
  <c r="P106" i="7"/>
  <c r="R120" i="7"/>
  <c r="S120" i="7"/>
  <c r="T120" i="7"/>
  <c r="R119" i="7"/>
  <c r="S119" i="7"/>
  <c r="T119" i="7"/>
  <c r="R117" i="7"/>
  <c r="S117" i="7"/>
  <c r="T117" i="7"/>
  <c r="AB148" i="7" l="1"/>
  <c r="AB149" i="7"/>
  <c r="V113" i="7"/>
  <c r="Z137" i="7"/>
  <c r="AB137" i="7" s="1"/>
  <c r="W165" i="7"/>
  <c r="AB186" i="7"/>
  <c r="Z165" i="7"/>
  <c r="Y165" i="7"/>
  <c r="AB164" i="7"/>
  <c r="AB162" i="7"/>
  <c r="AB160" i="7"/>
  <c r="AB158" i="7"/>
  <c r="AB155" i="7"/>
  <c r="AB153" i="7"/>
  <c r="AA165" i="7"/>
  <c r="X165" i="7"/>
  <c r="AB163" i="7"/>
  <c r="AB161" i="7"/>
  <c r="AB159" i="7"/>
  <c r="AB156" i="7"/>
  <c r="AB154" i="7"/>
  <c r="V165" i="7"/>
  <c r="U165" i="7"/>
  <c r="AB151" i="7"/>
  <c r="AB150" i="7"/>
  <c r="AA130" i="7"/>
  <c r="Y128" i="7"/>
  <c r="AA128" i="7"/>
  <c r="Y130" i="7"/>
  <c r="Z131" i="7"/>
  <c r="W131" i="7"/>
  <c r="U128" i="7"/>
  <c r="AA131" i="7"/>
  <c r="Y129" i="7"/>
  <c r="W128" i="7"/>
  <c r="U130" i="7"/>
  <c r="Y134" i="7"/>
  <c r="U135" i="7"/>
  <c r="Y135" i="7"/>
  <c r="U136" i="7"/>
  <c r="Y136" i="7"/>
  <c r="U138" i="7"/>
  <c r="Y138" i="7"/>
  <c r="U139" i="7"/>
  <c r="Y139" i="7"/>
  <c r="U140" i="7"/>
  <c r="Y140" i="7"/>
  <c r="U141" i="7"/>
  <c r="Y141" i="7"/>
  <c r="U142" i="7"/>
  <c r="Y142" i="7"/>
  <c r="U129" i="7"/>
  <c r="AA129" i="7"/>
  <c r="W130" i="7"/>
  <c r="X131" i="7"/>
  <c r="X143" i="7" s="1"/>
  <c r="W132" i="7"/>
  <c r="AB132" i="7" s="1"/>
  <c r="V133" i="7"/>
  <c r="Z133" i="7"/>
  <c r="V134" i="7"/>
  <c r="Z134" i="7"/>
  <c r="V135" i="7"/>
  <c r="Z135" i="7"/>
  <c r="V136" i="7"/>
  <c r="Z136" i="7"/>
  <c r="V138" i="7"/>
  <c r="Z138" i="7"/>
  <c r="V139" i="7"/>
  <c r="Z139" i="7"/>
  <c r="V140" i="7"/>
  <c r="Z140" i="7"/>
  <c r="V141" i="7"/>
  <c r="Z141" i="7"/>
  <c r="V142" i="7"/>
  <c r="Z142" i="7"/>
  <c r="U133" i="7"/>
  <c r="U134" i="7"/>
  <c r="W129" i="7"/>
  <c r="U131" i="7"/>
  <c r="Y131" i="7"/>
  <c r="W133" i="7"/>
  <c r="AA133" i="7"/>
  <c r="W134" i="7"/>
  <c r="AA134" i="7"/>
  <c r="W135" i="7"/>
  <c r="AA135" i="7"/>
  <c r="W136" i="7"/>
  <c r="AA136" i="7"/>
  <c r="W138" i="7"/>
  <c r="AA138" i="7"/>
  <c r="W139" i="7"/>
  <c r="AA139" i="7"/>
  <c r="W140" i="7"/>
  <c r="AA140" i="7"/>
  <c r="W141" i="7"/>
  <c r="AA141" i="7"/>
  <c r="W142" i="7"/>
  <c r="AA142" i="7"/>
  <c r="Z129" i="7"/>
  <c r="Y133" i="7"/>
  <c r="V131" i="7"/>
  <c r="AA119" i="7"/>
  <c r="U113" i="7"/>
  <c r="W119" i="7"/>
  <c r="V122" i="7"/>
  <c r="W112" i="7"/>
  <c r="V112" i="7"/>
  <c r="U112" i="7"/>
  <c r="V114" i="7"/>
  <c r="X118" i="7"/>
  <c r="W114" i="7"/>
  <c r="U120" i="7"/>
  <c r="W122" i="7"/>
  <c r="Z120" i="7"/>
  <c r="U116" i="7"/>
  <c r="X120" i="7"/>
  <c r="Z119" i="7"/>
  <c r="V111" i="7"/>
  <c r="Y119" i="7"/>
  <c r="U119" i="7"/>
  <c r="U111" i="7"/>
  <c r="V119" i="7"/>
  <c r="W116" i="7"/>
  <c r="V118" i="7"/>
  <c r="X111" i="7"/>
  <c r="U108" i="7"/>
  <c r="W106" i="7"/>
  <c r="V116" i="7"/>
  <c r="U107" i="7"/>
  <c r="W109" i="7"/>
  <c r="V109" i="7"/>
  <c r="Z117" i="7"/>
  <c r="Y120" i="7"/>
  <c r="U122" i="7"/>
  <c r="U117" i="7"/>
  <c r="W121" i="7"/>
  <c r="X109" i="7"/>
  <c r="V121" i="7"/>
  <c r="AA117" i="7"/>
  <c r="W117" i="7"/>
  <c r="Y117" i="7"/>
  <c r="AA120" i="7"/>
  <c r="U121" i="7"/>
  <c r="W120" i="7"/>
  <c r="X110" i="7"/>
  <c r="AB110" i="7" s="1"/>
  <c r="X117" i="7"/>
  <c r="U118" i="7"/>
  <c r="X113" i="7"/>
  <c r="U114" i="7"/>
  <c r="AB188" i="7" l="1"/>
  <c r="AB189" i="7" s="1"/>
  <c r="AB165" i="7"/>
  <c r="AB130" i="7"/>
  <c r="AB128" i="7"/>
  <c r="Z143" i="7"/>
  <c r="Y143" i="7"/>
  <c r="W143" i="7"/>
  <c r="AA143" i="7"/>
  <c r="AB142" i="7"/>
  <c r="AB140" i="7"/>
  <c r="AB139" i="7"/>
  <c r="AB135" i="7"/>
  <c r="V143" i="7"/>
  <c r="AB134" i="7"/>
  <c r="AB129" i="7"/>
  <c r="AB133" i="7"/>
  <c r="U143" i="7"/>
  <c r="U252" i="7" s="1"/>
  <c r="AB141" i="7"/>
  <c r="AB138" i="7"/>
  <c r="AB136" i="7"/>
  <c r="AB131" i="7"/>
  <c r="AB119" i="7"/>
  <c r="AB120" i="7"/>
  <c r="U123" i="7"/>
  <c r="W123" i="7"/>
  <c r="X123" i="7"/>
  <c r="X252" i="7" s="1"/>
  <c r="AB117" i="7"/>
  <c r="V123" i="7"/>
  <c r="V252" i="7" l="1"/>
  <c r="W252" i="7"/>
  <c r="AB167" i="7"/>
  <c r="AB168" i="7" s="1"/>
  <c r="AB143" i="7"/>
  <c r="AB145" i="7" s="1"/>
  <c r="AB146" i="7" s="1"/>
  <c r="S115" i="7"/>
  <c r="Z115" i="7" s="1"/>
  <c r="T112" i="7"/>
  <c r="AA112" i="7" s="1"/>
  <c r="S112" i="7"/>
  <c r="Z112" i="7" s="1"/>
  <c r="R112" i="7"/>
  <c r="Y112" i="7" s="1"/>
  <c r="AB112" i="7" l="1"/>
  <c r="AB115" i="7"/>
  <c r="P89" i="7" l="1"/>
  <c r="O89" i="7"/>
  <c r="N89" i="7"/>
  <c r="M89" i="7"/>
  <c r="L89" i="7"/>
  <c r="P88" i="7"/>
  <c r="O88" i="7"/>
  <c r="N88" i="7"/>
  <c r="M88" i="7"/>
  <c r="L88" i="7"/>
  <c r="R88" i="7"/>
  <c r="U87" i="7"/>
  <c r="T87" i="7"/>
  <c r="S87" i="7"/>
  <c r="R87" i="7"/>
  <c r="Q87" i="7"/>
  <c r="P87" i="7"/>
  <c r="O87" i="7"/>
  <c r="N87" i="7"/>
  <c r="M87" i="7"/>
  <c r="L87" i="7"/>
  <c r="P86" i="7"/>
  <c r="O86" i="7"/>
  <c r="N86" i="7"/>
  <c r="M86" i="7"/>
  <c r="L86" i="7"/>
  <c r="T86" i="7"/>
  <c r="P85" i="7"/>
  <c r="O85" i="7"/>
  <c r="N85" i="7"/>
  <c r="M85" i="7"/>
  <c r="L85" i="7"/>
  <c r="T85" i="7"/>
  <c r="P84" i="7"/>
  <c r="O84" i="7"/>
  <c r="N84" i="7"/>
  <c r="M84" i="7"/>
  <c r="L84" i="7"/>
  <c r="T84" i="7"/>
  <c r="P83" i="7"/>
  <c r="O83" i="7"/>
  <c r="N83" i="7"/>
  <c r="M83" i="7"/>
  <c r="L83" i="7"/>
  <c r="T83" i="7"/>
  <c r="P82" i="7"/>
  <c r="O82" i="7"/>
  <c r="N82" i="7"/>
  <c r="M82" i="7"/>
  <c r="L82" i="7"/>
  <c r="T82" i="7"/>
  <c r="P81" i="7"/>
  <c r="O81" i="7"/>
  <c r="N81" i="7"/>
  <c r="M81" i="7"/>
  <c r="L81" i="7"/>
  <c r="T81" i="7"/>
  <c r="P80" i="7"/>
  <c r="O80" i="7"/>
  <c r="N80" i="7"/>
  <c r="M80" i="7"/>
  <c r="L80" i="7"/>
  <c r="T80" i="7"/>
  <c r="P74" i="7"/>
  <c r="O74" i="7"/>
  <c r="N74" i="7"/>
  <c r="M74" i="7"/>
  <c r="L74" i="7"/>
  <c r="R74" i="7"/>
  <c r="P73" i="7"/>
  <c r="O73" i="7"/>
  <c r="N73" i="7"/>
  <c r="M73" i="7"/>
  <c r="L73" i="7"/>
  <c r="R73" i="7"/>
  <c r="U72" i="7"/>
  <c r="T72" i="7"/>
  <c r="S72" i="7"/>
  <c r="R72" i="7"/>
  <c r="Q72" i="7"/>
  <c r="P72" i="7"/>
  <c r="O72" i="7"/>
  <c r="N72" i="7"/>
  <c r="M72" i="7"/>
  <c r="L72" i="7"/>
  <c r="P71" i="7"/>
  <c r="O71" i="7"/>
  <c r="N71" i="7"/>
  <c r="M71" i="7"/>
  <c r="L71" i="7"/>
  <c r="S71" i="7"/>
  <c r="P70" i="7"/>
  <c r="O70" i="7"/>
  <c r="N70" i="7"/>
  <c r="M70" i="7"/>
  <c r="L70" i="7"/>
  <c r="S70" i="7"/>
  <c r="P69" i="7"/>
  <c r="O69" i="7"/>
  <c r="N69" i="7"/>
  <c r="M69" i="7"/>
  <c r="L69" i="7"/>
  <c r="S69" i="7"/>
  <c r="P68" i="7"/>
  <c r="O68" i="7"/>
  <c r="N68" i="7"/>
  <c r="M68" i="7"/>
  <c r="L68" i="7"/>
  <c r="S68" i="7"/>
  <c r="P67" i="7"/>
  <c r="O67" i="7"/>
  <c r="N67" i="7"/>
  <c r="M67" i="7"/>
  <c r="L67" i="7"/>
  <c r="S67" i="7"/>
  <c r="P66" i="7"/>
  <c r="O66" i="7"/>
  <c r="N66" i="7"/>
  <c r="M66" i="7"/>
  <c r="L66" i="7"/>
  <c r="S66" i="7"/>
  <c r="P65" i="7"/>
  <c r="O65" i="7"/>
  <c r="N65" i="7"/>
  <c r="M65" i="7"/>
  <c r="L65" i="7"/>
  <c r="S65" i="7"/>
  <c r="U69" i="7" l="1"/>
  <c r="R85" i="7"/>
  <c r="R80" i="7"/>
  <c r="Q71" i="7"/>
  <c r="U65" i="7"/>
  <c r="R70" i="7"/>
  <c r="R81" i="7"/>
  <c r="Q67" i="7"/>
  <c r="R68" i="7"/>
  <c r="Q65" i="7"/>
  <c r="R66" i="7"/>
  <c r="U67" i="7"/>
  <c r="Q81" i="7"/>
  <c r="Q82" i="7"/>
  <c r="Q85" i="7"/>
  <c r="Q86" i="7"/>
  <c r="R84" i="7"/>
  <c r="Q69" i="7"/>
  <c r="U71" i="7"/>
  <c r="U89" i="7"/>
  <c r="T70" i="7"/>
  <c r="U84" i="7"/>
  <c r="T65" i="7"/>
  <c r="Q66" i="7"/>
  <c r="T67" i="7"/>
  <c r="Q68" i="7"/>
  <c r="T69" i="7"/>
  <c r="Q70" i="7"/>
  <c r="T71" i="7"/>
  <c r="U73" i="7"/>
  <c r="Q80" i="7"/>
  <c r="U82" i="7"/>
  <c r="R83" i="7"/>
  <c r="Q84" i="7"/>
  <c r="U86" i="7"/>
  <c r="R89" i="7"/>
  <c r="U83" i="7"/>
  <c r="T66" i="7"/>
  <c r="T68" i="7"/>
  <c r="U80" i="7"/>
  <c r="R65" i="7"/>
  <c r="U66" i="7"/>
  <c r="R67" i="7"/>
  <c r="U68" i="7"/>
  <c r="R69" i="7"/>
  <c r="U70" i="7"/>
  <c r="R71" i="7"/>
  <c r="U81" i="7"/>
  <c r="R82" i="7"/>
  <c r="Q83" i="7"/>
  <c r="U85" i="7"/>
  <c r="R86" i="7"/>
  <c r="V87" i="7"/>
  <c r="U88" i="7"/>
  <c r="S88" i="7"/>
  <c r="S89" i="7"/>
  <c r="S80" i="7"/>
  <c r="S81" i="7"/>
  <c r="S82" i="7"/>
  <c r="S83" i="7"/>
  <c r="S84" i="7"/>
  <c r="S85" i="7"/>
  <c r="S86" i="7"/>
  <c r="T88" i="7"/>
  <c r="T89" i="7"/>
  <c r="Q88" i="7"/>
  <c r="Q89" i="7"/>
  <c r="V72" i="7"/>
  <c r="U74" i="7"/>
  <c r="S73" i="7"/>
  <c r="S74" i="7"/>
  <c r="T73" i="7"/>
  <c r="T74" i="7"/>
  <c r="Q73" i="7"/>
  <c r="Q74" i="7"/>
  <c r="P59" i="7"/>
  <c r="O59" i="7"/>
  <c r="N59" i="7"/>
  <c r="M59" i="7"/>
  <c r="L59" i="7"/>
  <c r="R59" i="7"/>
  <c r="P58" i="7"/>
  <c r="O58" i="7"/>
  <c r="N58" i="7"/>
  <c r="M58" i="7"/>
  <c r="L58" i="7"/>
  <c r="R58" i="7"/>
  <c r="U57" i="7"/>
  <c r="T57" i="7"/>
  <c r="S57" i="7"/>
  <c r="R57" i="7"/>
  <c r="Q57" i="7"/>
  <c r="P57" i="7"/>
  <c r="O57" i="7"/>
  <c r="N57" i="7"/>
  <c r="M57" i="7"/>
  <c r="L57" i="7"/>
  <c r="P56" i="7"/>
  <c r="O56" i="7"/>
  <c r="N56" i="7"/>
  <c r="M56" i="7"/>
  <c r="L56" i="7"/>
  <c r="U56" i="7"/>
  <c r="P55" i="7"/>
  <c r="O55" i="7"/>
  <c r="N55" i="7"/>
  <c r="M55" i="7"/>
  <c r="L55" i="7"/>
  <c r="U55" i="7"/>
  <c r="P54" i="7"/>
  <c r="O54" i="7"/>
  <c r="N54" i="7"/>
  <c r="M54" i="7"/>
  <c r="L54" i="7"/>
  <c r="U54" i="7"/>
  <c r="P53" i="7"/>
  <c r="O53" i="7"/>
  <c r="N53" i="7"/>
  <c r="M53" i="7"/>
  <c r="L53" i="7"/>
  <c r="U53" i="7"/>
  <c r="P52" i="7"/>
  <c r="O52" i="7"/>
  <c r="N52" i="7"/>
  <c r="M52" i="7"/>
  <c r="L52" i="7"/>
  <c r="U52" i="7"/>
  <c r="P51" i="7"/>
  <c r="O51" i="7"/>
  <c r="N51" i="7"/>
  <c r="M51" i="7"/>
  <c r="L51" i="7"/>
  <c r="U51" i="7"/>
  <c r="P50" i="7"/>
  <c r="O50" i="7"/>
  <c r="N50" i="7"/>
  <c r="M50" i="7"/>
  <c r="L50" i="7"/>
  <c r="U50" i="7"/>
  <c r="V67" i="7" l="1"/>
  <c r="R54" i="7"/>
  <c r="V71" i="7"/>
  <c r="R90" i="7"/>
  <c r="R75" i="7"/>
  <c r="V85" i="7"/>
  <c r="V81" i="7"/>
  <c r="V69" i="7"/>
  <c r="V65" i="7"/>
  <c r="R51" i="7"/>
  <c r="V83" i="7"/>
  <c r="V68" i="7"/>
  <c r="R50" i="7"/>
  <c r="R55" i="7"/>
  <c r="V84" i="7"/>
  <c r="V86" i="7"/>
  <c r="V82" i="7"/>
  <c r="V70" i="7"/>
  <c r="V66" i="7"/>
  <c r="R53" i="7"/>
  <c r="Q75" i="7"/>
  <c r="R52" i="7"/>
  <c r="R56" i="7"/>
  <c r="U75" i="7"/>
  <c r="U90" i="7"/>
  <c r="Q90" i="7"/>
  <c r="T90" i="7"/>
  <c r="S90" i="7"/>
  <c r="V89" i="7"/>
  <c r="V88" i="7"/>
  <c r="V80" i="7"/>
  <c r="T75" i="7"/>
  <c r="V74" i="7"/>
  <c r="V73" i="7"/>
  <c r="S75" i="7"/>
  <c r="V57" i="7"/>
  <c r="S58" i="7"/>
  <c r="S59" i="7"/>
  <c r="S50" i="7"/>
  <c r="S51" i="7"/>
  <c r="S52" i="7"/>
  <c r="S53" i="7"/>
  <c r="S54" i="7"/>
  <c r="S55" i="7"/>
  <c r="S56" i="7"/>
  <c r="T58" i="7"/>
  <c r="T59" i="7"/>
  <c r="T50" i="7"/>
  <c r="T51" i="7"/>
  <c r="T52" i="7"/>
  <c r="T53" i="7"/>
  <c r="T54" i="7"/>
  <c r="T55" i="7"/>
  <c r="T56" i="7"/>
  <c r="Q58" i="7"/>
  <c r="U58" i="7"/>
  <c r="Q59" i="7"/>
  <c r="U59" i="7"/>
  <c r="Q50" i="7"/>
  <c r="Q51" i="7"/>
  <c r="Q52" i="7"/>
  <c r="Q53" i="7"/>
  <c r="Q54" i="7"/>
  <c r="Q55" i="7"/>
  <c r="Q56" i="7"/>
  <c r="R60" i="7" l="1"/>
  <c r="Q60" i="7"/>
  <c r="V90" i="7"/>
  <c r="V92" i="7" s="1"/>
  <c r="V93" i="7" s="1"/>
  <c r="V75" i="7"/>
  <c r="V77" i="7" s="1"/>
  <c r="V78" i="7" s="1"/>
  <c r="S60" i="7"/>
  <c r="T60" i="7"/>
  <c r="U60" i="7"/>
  <c r="V55" i="7"/>
  <c r="V51" i="7"/>
  <c r="V54" i="7"/>
  <c r="V50" i="7"/>
  <c r="V53" i="7"/>
  <c r="V59" i="7"/>
  <c r="V56" i="7"/>
  <c r="V52" i="7"/>
  <c r="V58" i="7"/>
  <c r="P44" i="7"/>
  <c r="O44" i="7"/>
  <c r="N44" i="7"/>
  <c r="M44" i="7"/>
  <c r="L44" i="7"/>
  <c r="P43" i="7"/>
  <c r="O43" i="7"/>
  <c r="N43" i="7"/>
  <c r="M43" i="7"/>
  <c r="L43" i="7"/>
  <c r="T43" i="7"/>
  <c r="U42" i="7"/>
  <c r="T42" i="7"/>
  <c r="S42" i="7"/>
  <c r="R42" i="7"/>
  <c r="Q42" i="7"/>
  <c r="P42" i="7"/>
  <c r="O42" i="7"/>
  <c r="N42" i="7"/>
  <c r="M42" i="7"/>
  <c r="L42" i="7"/>
  <c r="P41" i="7"/>
  <c r="O41" i="7"/>
  <c r="N41" i="7"/>
  <c r="M41" i="7"/>
  <c r="L41" i="7"/>
  <c r="R41" i="7"/>
  <c r="P40" i="7"/>
  <c r="O40" i="7"/>
  <c r="N40" i="7"/>
  <c r="M40" i="7"/>
  <c r="L40" i="7"/>
  <c r="R40" i="7"/>
  <c r="P39" i="7"/>
  <c r="O39" i="7"/>
  <c r="N39" i="7"/>
  <c r="M39" i="7"/>
  <c r="L39" i="7"/>
  <c r="R39" i="7"/>
  <c r="P38" i="7"/>
  <c r="O38" i="7"/>
  <c r="N38" i="7"/>
  <c r="M38" i="7"/>
  <c r="L38" i="7"/>
  <c r="R38" i="7"/>
  <c r="P37" i="7"/>
  <c r="O37" i="7"/>
  <c r="N37" i="7"/>
  <c r="M37" i="7"/>
  <c r="L37" i="7"/>
  <c r="R37" i="7"/>
  <c r="P36" i="7"/>
  <c r="O36" i="7"/>
  <c r="N36" i="7"/>
  <c r="M36" i="7"/>
  <c r="L36" i="7"/>
  <c r="R36" i="7"/>
  <c r="V60" i="7" l="1"/>
  <c r="V62" i="7" s="1"/>
  <c r="V63" i="7" s="1"/>
  <c r="Q43" i="7"/>
  <c r="V42" i="7"/>
  <c r="S43" i="7"/>
  <c r="U43" i="7"/>
  <c r="S37" i="7"/>
  <c r="S38" i="7"/>
  <c r="S39" i="7"/>
  <c r="S41" i="7"/>
  <c r="T37" i="7"/>
  <c r="T39" i="7"/>
  <c r="T41" i="7"/>
  <c r="Q36" i="7"/>
  <c r="U36" i="7"/>
  <c r="Q37" i="7"/>
  <c r="U37" i="7"/>
  <c r="Q38" i="7"/>
  <c r="U38" i="7"/>
  <c r="Q39" i="7"/>
  <c r="U39" i="7"/>
  <c r="Q40" i="7"/>
  <c r="U40" i="7"/>
  <c r="Q41" i="7"/>
  <c r="U41" i="7"/>
  <c r="R43" i="7"/>
  <c r="S36" i="7"/>
  <c r="S40" i="7"/>
  <c r="T36" i="7"/>
  <c r="T38" i="7"/>
  <c r="T40" i="7"/>
  <c r="R28" i="7"/>
  <c r="P30" i="7"/>
  <c r="O30" i="7"/>
  <c r="N30" i="7"/>
  <c r="M30" i="7"/>
  <c r="L30" i="7"/>
  <c r="P29" i="7"/>
  <c r="O29" i="7"/>
  <c r="N29" i="7"/>
  <c r="M29" i="7"/>
  <c r="L29" i="7"/>
  <c r="R29" i="7"/>
  <c r="P28" i="7"/>
  <c r="O28" i="7"/>
  <c r="N28" i="7"/>
  <c r="M28" i="7"/>
  <c r="L28" i="7"/>
  <c r="P27" i="7"/>
  <c r="O27" i="7"/>
  <c r="N27" i="7"/>
  <c r="M27" i="7"/>
  <c r="L27" i="7"/>
  <c r="R27" i="7"/>
  <c r="P26" i="7"/>
  <c r="O26" i="7"/>
  <c r="N26" i="7"/>
  <c r="M26" i="7"/>
  <c r="L26" i="7"/>
  <c r="U26" i="7"/>
  <c r="P25" i="7"/>
  <c r="O25" i="7"/>
  <c r="N25" i="7"/>
  <c r="M25" i="7"/>
  <c r="L25" i="7"/>
  <c r="R25" i="7"/>
  <c r="P24" i="7"/>
  <c r="O24" i="7"/>
  <c r="N24" i="7"/>
  <c r="M24" i="7"/>
  <c r="L24" i="7"/>
  <c r="R24" i="7"/>
  <c r="P23" i="7"/>
  <c r="O23" i="7"/>
  <c r="N23" i="7"/>
  <c r="M23" i="7"/>
  <c r="L23" i="7"/>
  <c r="R23" i="7"/>
  <c r="P22" i="7"/>
  <c r="O22" i="7"/>
  <c r="N22" i="7"/>
  <c r="M22" i="7"/>
  <c r="L22" i="7"/>
  <c r="R22" i="7"/>
  <c r="T26" i="7" l="1"/>
  <c r="S28" i="7"/>
  <c r="R26" i="7"/>
  <c r="T27" i="7"/>
  <c r="T28" i="7"/>
  <c r="Q28" i="7"/>
  <c r="U28" i="7"/>
  <c r="V43" i="7"/>
  <c r="V40" i="7"/>
  <c r="V39" i="7"/>
  <c r="V37" i="7"/>
  <c r="V41" i="7"/>
  <c r="V38" i="7"/>
  <c r="V36" i="7"/>
  <c r="U30" i="7"/>
  <c r="S30" i="7"/>
  <c r="S26" i="7"/>
  <c r="S27" i="7"/>
  <c r="Q29" i="7"/>
  <c r="U29" i="7"/>
  <c r="R30" i="7"/>
  <c r="Q26" i="7"/>
  <c r="Q27" i="7"/>
  <c r="U27" i="7"/>
  <c r="S29" i="7"/>
  <c r="T30" i="7"/>
  <c r="T29" i="7"/>
  <c r="Q30" i="7"/>
  <c r="S22" i="7"/>
  <c r="S23" i="7"/>
  <c r="S24" i="7"/>
  <c r="S25" i="7"/>
  <c r="T22" i="7"/>
  <c r="T23" i="7"/>
  <c r="T24" i="7"/>
  <c r="T25" i="7"/>
  <c r="Q22" i="7"/>
  <c r="U22" i="7"/>
  <c r="Q23" i="7"/>
  <c r="U23" i="7"/>
  <c r="Q24" i="7"/>
  <c r="U24" i="7"/>
  <c r="Q25" i="7"/>
  <c r="U25" i="7"/>
  <c r="R31" i="7" l="1"/>
  <c r="V28" i="7"/>
  <c r="Q31" i="7"/>
  <c r="V29" i="7"/>
  <c r="V27" i="7"/>
  <c r="V30" i="7"/>
  <c r="V26" i="7"/>
  <c r="V24" i="7"/>
  <c r="V22" i="7"/>
  <c r="U31" i="7"/>
  <c r="S31" i="7"/>
  <c r="V25" i="7"/>
  <c r="V23" i="7"/>
  <c r="T31" i="7"/>
  <c r="V31" i="7" l="1"/>
  <c r="O10" i="7"/>
  <c r="P8" i="7"/>
  <c r="P9" i="7"/>
  <c r="P10" i="7"/>
  <c r="O8" i="7"/>
  <c r="O9" i="7"/>
  <c r="N8" i="7"/>
  <c r="N9" i="7"/>
  <c r="N10" i="7"/>
  <c r="M11" i="7"/>
  <c r="M9" i="7"/>
  <c r="M10" i="7"/>
  <c r="M8" i="7"/>
  <c r="L8" i="7"/>
  <c r="L9" i="7"/>
  <c r="L10" i="7"/>
  <c r="P7" i="7"/>
  <c r="O7" i="7"/>
  <c r="N7" i="7"/>
  <c r="M7" i="7"/>
  <c r="L7" i="7"/>
  <c r="U10" i="7"/>
  <c r="S9" i="7"/>
  <c r="U8" i="7"/>
  <c r="U7" i="7"/>
  <c r="M16" i="7"/>
  <c r="L16" i="7"/>
  <c r="R16" i="7"/>
  <c r="N16" i="7"/>
  <c r="O16" i="7"/>
  <c r="P16" i="7"/>
  <c r="R15" i="7"/>
  <c r="L15" i="7"/>
  <c r="M15" i="7"/>
  <c r="N15" i="7"/>
  <c r="O15" i="7"/>
  <c r="P15" i="7"/>
  <c r="T14" i="7"/>
  <c r="S14" i="7"/>
  <c r="R14" i="7"/>
  <c r="Q14" i="7"/>
  <c r="P14" i="7"/>
  <c r="O14" i="7"/>
  <c r="N14" i="7"/>
  <c r="M14" i="7"/>
  <c r="L14" i="7"/>
  <c r="R13" i="7"/>
  <c r="T11" i="7"/>
  <c r="U12" i="7"/>
  <c r="U14" i="7"/>
  <c r="V33" i="7" l="1"/>
  <c r="V34" i="7" s="1"/>
  <c r="Q15" i="7"/>
  <c r="S12" i="7"/>
  <c r="Q9" i="7"/>
  <c r="U9" i="7"/>
  <c r="T12" i="7"/>
  <c r="R9" i="7"/>
  <c r="R11" i="7"/>
  <c r="R12" i="7"/>
  <c r="T9" i="7"/>
  <c r="Q16" i="7"/>
  <c r="Q8" i="7"/>
  <c r="R8" i="7"/>
  <c r="S8" i="7"/>
  <c r="T8" i="7"/>
  <c r="S11" i="7"/>
  <c r="V14" i="7"/>
  <c r="R7" i="7"/>
  <c r="S7" i="7"/>
  <c r="T7" i="7"/>
  <c r="Q13" i="7"/>
  <c r="Q10" i="7"/>
  <c r="R10" i="7"/>
  <c r="S10" i="7"/>
  <c r="T10" i="7"/>
  <c r="T13" i="7"/>
  <c r="Q12" i="7"/>
  <c r="S13" i="7"/>
  <c r="U13" i="7"/>
  <c r="Q11" i="7"/>
  <c r="U11" i="7"/>
  <c r="P13" i="7"/>
  <c r="O13" i="7"/>
  <c r="N13" i="7"/>
  <c r="M13" i="7"/>
  <c r="L13" i="7"/>
  <c r="P12" i="7"/>
  <c r="P11" i="7"/>
  <c r="O12" i="7"/>
  <c r="O11" i="7"/>
  <c r="N12" i="7"/>
  <c r="N11" i="7"/>
  <c r="M12" i="7"/>
  <c r="L12" i="7"/>
  <c r="L11" i="7"/>
  <c r="Q17" i="7" l="1"/>
  <c r="R17" i="7"/>
  <c r="V7" i="7"/>
  <c r="V12" i="7"/>
  <c r="V9" i="7"/>
  <c r="V13" i="7"/>
  <c r="V8" i="7"/>
  <c r="V10" i="7"/>
  <c r="V11" i="7"/>
  <c r="R107" i="7" l="1"/>
  <c r="Y107" i="7" s="1"/>
  <c r="Z107" i="7"/>
  <c r="T107" i="7"/>
  <c r="AA107" i="7" s="1"/>
  <c r="R108" i="7"/>
  <c r="Y108" i="7" s="1"/>
  <c r="Z108" i="7"/>
  <c r="T108" i="7"/>
  <c r="AA108" i="7" s="1"/>
  <c r="R109" i="7"/>
  <c r="Y109" i="7" s="1"/>
  <c r="S109" i="7"/>
  <c r="Z109" i="7" s="1"/>
  <c r="T109" i="7"/>
  <c r="AA109" i="7" s="1"/>
  <c r="R111" i="7"/>
  <c r="Y111" i="7" s="1"/>
  <c r="S111" i="7"/>
  <c r="Z111" i="7" s="1"/>
  <c r="T111" i="7"/>
  <c r="AA111" i="7" s="1"/>
  <c r="R113" i="7"/>
  <c r="Y113" i="7" s="1"/>
  <c r="S113" i="7"/>
  <c r="Z113" i="7" s="1"/>
  <c r="T113" i="7"/>
  <c r="AA113" i="7" s="1"/>
  <c r="R114" i="7"/>
  <c r="Y114" i="7" s="1"/>
  <c r="S114" i="7"/>
  <c r="Z114" i="7" s="1"/>
  <c r="T114" i="7"/>
  <c r="AA114" i="7" s="1"/>
  <c r="R116" i="7"/>
  <c r="Y116" i="7" s="1"/>
  <c r="S116" i="7"/>
  <c r="Z116" i="7" s="1"/>
  <c r="T116" i="7"/>
  <c r="AA116" i="7" s="1"/>
  <c r="R118" i="7"/>
  <c r="Y118" i="7" s="1"/>
  <c r="S118" i="7"/>
  <c r="Z118" i="7" s="1"/>
  <c r="T118" i="7"/>
  <c r="AA118" i="7" s="1"/>
  <c r="R121" i="7"/>
  <c r="Y121" i="7" s="1"/>
  <c r="S121" i="7"/>
  <c r="Z121" i="7" s="1"/>
  <c r="T121" i="7"/>
  <c r="AA121" i="7" s="1"/>
  <c r="R122" i="7"/>
  <c r="Y122" i="7" s="1"/>
  <c r="S122" i="7"/>
  <c r="Z122" i="7" s="1"/>
  <c r="T122" i="7"/>
  <c r="AA122" i="7" s="1"/>
  <c r="T106" i="7"/>
  <c r="AA106" i="7" s="1"/>
  <c r="Z106" i="7"/>
  <c r="R106" i="7"/>
  <c r="Y106" i="7" s="1"/>
  <c r="S15" i="7"/>
  <c r="T15" i="7"/>
  <c r="U15" i="7"/>
  <c r="S16" i="7"/>
  <c r="T16" i="7"/>
  <c r="U16" i="7"/>
  <c r="AB107" i="7" l="1"/>
  <c r="AB121" i="7"/>
  <c r="AB109" i="7"/>
  <c r="AB108" i="7"/>
  <c r="AB106" i="7"/>
  <c r="AB111" i="7"/>
  <c r="AB122" i="7"/>
  <c r="AB118" i="7"/>
  <c r="AB116" i="7"/>
  <c r="AB113" i="7"/>
  <c r="AB114" i="7"/>
  <c r="Y123" i="7"/>
  <c r="Y252" i="7" s="1"/>
  <c r="V16" i="7"/>
  <c r="V15" i="7"/>
  <c r="Z123" i="7"/>
  <c r="Z252" i="7" s="1"/>
  <c r="AA123" i="7"/>
  <c r="AA252" i="7" s="1"/>
  <c r="T17" i="7"/>
  <c r="U17" i="7"/>
  <c r="S17" i="7"/>
  <c r="AB252" i="7" l="1"/>
  <c r="AB254" i="7" s="1"/>
  <c r="AB255" i="7" s="1"/>
  <c r="AB123" i="7"/>
  <c r="V17" i="7"/>
  <c r="V19" i="7" l="1"/>
  <c r="V20" i="7" s="1"/>
  <c r="AB125" i="7"/>
  <c r="AB126" i="7" s="1"/>
  <c r="R44" i="7"/>
  <c r="R45" i="7" s="1"/>
  <c r="Q44" i="7"/>
  <c r="Q45" i="7" s="1"/>
  <c r="Q94" i="7" s="1"/>
  <c r="S44" i="7"/>
  <c r="S45" i="7" s="1"/>
  <c r="T44" i="7"/>
  <c r="T45" i="7" s="1"/>
  <c r="U44" i="7"/>
  <c r="U45" i="7" s="1"/>
  <c r="S94" i="7" l="1"/>
  <c r="U94" i="7"/>
  <c r="T94" i="7"/>
  <c r="R94" i="7"/>
  <c r="V45" i="7"/>
  <c r="V47" i="7" s="1"/>
  <c r="V48" i="7" s="1"/>
  <c r="V44" i="7"/>
  <c r="V94" i="7" l="1"/>
  <c r="V96" i="7" l="1"/>
  <c r="V97" i="7" s="1"/>
  <c r="AB256" i="7"/>
  <c r="AB258" i="7" s="1"/>
  <c r="AB259" i="7" s="1"/>
</calcChain>
</file>

<file path=xl/sharedStrings.xml><?xml version="1.0" encoding="utf-8"?>
<sst xmlns="http://schemas.openxmlformats.org/spreadsheetml/2006/main" count="435" uniqueCount="126">
  <si>
    <t xml:space="preserve">№ </t>
  </si>
  <si>
    <t xml:space="preserve">Ед. измерения </t>
  </si>
  <si>
    <t>м2</t>
  </si>
  <si>
    <t>Механизированное распределение пескосоляной смеси</t>
  </si>
  <si>
    <t>шт</t>
  </si>
  <si>
    <t>Очистка урн и пепельниц от мусора</t>
  </si>
  <si>
    <t>шт.</t>
  </si>
  <si>
    <t>Объем выполняемых работ, ед.изм.</t>
  </si>
  <si>
    <t>Погрузка и вывоз снега с последующей утилизацией</t>
  </si>
  <si>
    <t>Комплексный уход за деревьями (рыхление лунок, внесение удобрений, полив, обрезка нижних сучьев)</t>
  </si>
  <si>
    <t>Комплексный уход за саженцами кустарников в групповых посадках</t>
  </si>
  <si>
    <t>Комплексный уход за саженцами кустарников в живой изгороди двухрядной</t>
  </si>
  <si>
    <t>1 м</t>
  </si>
  <si>
    <t>Уборка опавших листьев</t>
  </si>
  <si>
    <t>Очистка газона от случайного мусора</t>
  </si>
  <si>
    <t>Механизированная уборка территории (дорог, стоянок, площадок)  с поливом</t>
  </si>
  <si>
    <t>Очистка тротуаров, площадок и дорог вручную</t>
  </si>
  <si>
    <t>м3</t>
  </si>
  <si>
    <t>Комплексное содержание системы наружного освещения: садово-парковые, прожекторы цветодинамические, грунтовые светильники. При этом выполняются следующие виды работ:ежедневно: наружный осмотр арматуры на предмет отсутствия повреждений; ежемесячно: удаление пыли и грязи, протирка арматуры, внутренний осмотр арматуры, проверка подключений к арматуре электропроводки и сетей заземления, ликвидация видимых повреждений, проверка наличия заземления и зануления, замена перегоревших ламп, пускорегулирующей арматуры, проверка надежности креплений, подвесок, проверка уровня освещенности, контрольный замер напряжения в сети со стороны питания, ликвидация неисправностей и видимых повреждений по мере обнаружения)</t>
  </si>
  <si>
    <t>Наименование работ (услуг)</t>
  </si>
  <si>
    <t>Кратность выполнения работ по месяцам</t>
  </si>
  <si>
    <t>Количество</t>
  </si>
  <si>
    <t>Единичная расценка, руб., в т.ч. НДС 18%</t>
  </si>
  <si>
    <t>Механизированная уборка территории (дорог, стоянок, площадок) с асфальтовым и плиточным покрытием от снега</t>
  </si>
  <si>
    <t>Россыпь пескосоляной смеси вручную на тротуарах, площадках</t>
  </si>
  <si>
    <t>Стоимость Работ в рублях с учетом НДС 18%</t>
  </si>
  <si>
    <t>в т.ч. НДС 18%</t>
  </si>
  <si>
    <t>Очистка тротуаров, площадок от снега и льда вручную</t>
  </si>
  <si>
    <t>Сумма,
руб., в т.ч. НДС
18%</t>
  </si>
  <si>
    <t>Разбрасывание снега возле стоек дорожных знаков и опор дорожного освещения (23 опоры освещения и 2 информационных указателя)</t>
  </si>
  <si>
    <t>Очистка скамеек от снега вручную</t>
  </si>
  <si>
    <t>Содержание и уборка территории в зимний период (с 01.11.2017 по 31.03.2018г.)</t>
  </si>
  <si>
    <t>Разбрасывание снега возле стоек дорожных знаков и опор дорожного освещения (14 опор освещения)</t>
  </si>
  <si>
    <t>Разбрасывание снега возле стоек дорожных знаков и опор дорожного освещения (20шт. опор освещения и 8 шт. фонари-столбики)</t>
  </si>
  <si>
    <t>Разбрасывание снега возле стоек дорожных знаков и опор дорожного освещения (25 шт. опор освещения, информационный указатель - 2шт., информационный стенд - 1шт.)</t>
  </si>
  <si>
    <t xml:space="preserve">Очистка скамеек от снега вручную (7 радиусных скамеек) </t>
  </si>
  <si>
    <t>Участок Кампус-парка в зоне Z2.1 вблизи южной части "Делового центра Сколково"</t>
  </si>
  <si>
    <t>Очистка от снега  дорожных знаков, стендов, указателей вручную (3шт.)</t>
  </si>
  <si>
    <t>Разбрасывание снега возле стоек дорожных знаков и опор дорожного освещения (29 опор освещения, 26 фонарей-столбиков, 3 информационных указателя: по 2м2)</t>
  </si>
  <si>
    <t>Очистка скамеек от снега вручную (19 шт.)</t>
  </si>
  <si>
    <t>Разбрасывание снега возле стоек дорожных знаков и опор дорожного освещения (21шт. - опора освещения, 3 информационных указателя)</t>
  </si>
  <si>
    <t>Очистка скамеек от снега вручную (22 шт.)</t>
  </si>
  <si>
    <t>Уход за газонами: выкашивание - 1 раз в 7 дней; полив - один раз в 7 дней; прополка - 5 раз за период; стрижка газонной каймы - 3 раза за период</t>
  </si>
  <si>
    <t>Комплексный уход за цветниками (не менее 15 раз за период)</t>
  </si>
  <si>
    <t>Очистка скамеек от снега вручную (17шт.)</t>
  </si>
  <si>
    <t>Очистка скамеек, садовых диванов, урн от снега вручную. (17 шт.)</t>
  </si>
  <si>
    <t>Окрашивание скамеек (17шт.)</t>
  </si>
  <si>
    <t>Очистка поверхности скамеек от пыли и грязи (17шт.)</t>
  </si>
  <si>
    <t xml:space="preserve">Очистка и мойка водой из шланга спортивного оборудования (турник, шведская стенка, брусья). </t>
  </si>
  <si>
    <t xml:space="preserve">Промывка урн и пепельниц </t>
  </si>
  <si>
    <t>Очистка и мойка водой из шланга опор освещения (23шт.)</t>
  </si>
  <si>
    <t>Окрашивание скамеек (3шт.)</t>
  </si>
  <si>
    <t>Очистка и мойка водой из шланга опор освещения (14шт.)</t>
  </si>
  <si>
    <t>Очистка поверхности скамеек от пыли и грязи (3шт.)</t>
  </si>
  <si>
    <t>Очистка и мойка водой из шланга опор освещения (28шт.)</t>
  </si>
  <si>
    <t>Очистка и мойка водой из шланга поверхности велопарковок (10шт.)</t>
  </si>
  <si>
    <t>Очистка и мойка водой из шланга малых архитектурных форм</t>
  </si>
  <si>
    <t>Итого по объекту Участок Кампус-парка в зоне Z2.1 вблизи западной части "Делового центра Сколково" в летний период</t>
  </si>
  <si>
    <t>Итого с разовыми работами по объекту Участок Кампус-парка в зоне Z2.1 вблизи западной части "Делового центра Сколково" в летний период</t>
  </si>
  <si>
    <t>Участок Кампус-парка в зоне Z2.1 вблизи западной части "Делового центра Сколково"</t>
  </si>
  <si>
    <t>Содержание и уборка территории в летний  период (с 01.07.2017 по 31.10.2017 и с 01.04.2018 по 30.06.2018)</t>
  </si>
  <si>
    <t>Очистка от снега  дорожных знаков, указателей вручную (2 шт.)</t>
  </si>
  <si>
    <t>Очистка от снега  дорожных знаков, указателей вручную (3шт.)</t>
  </si>
  <si>
    <t>Очистка от снега  дорожных знаков, указателей вручную (3 шт.)</t>
  </si>
  <si>
    <t>Очистка и мойка  стендов и указателей (3шт.)</t>
  </si>
  <si>
    <t>Очистка и мойка водой из шланга опор освещения (25шт.)</t>
  </si>
  <si>
    <t>Очистка и мойка водой из шланга поверхности велопарковок (2шт.)</t>
  </si>
  <si>
    <t>Очистка поверхности скамеек от пыли и грязи (7шт.)</t>
  </si>
  <si>
    <t>Очистка и мойка водой из шланга пергол (5шт.)</t>
  </si>
  <si>
    <t>Итого по объекту Участок Кампус-парка в зоне Z2.1 вблизи южной части "Делового центра Сколково" в летний период</t>
  </si>
  <si>
    <t>Итого с разовыми работами по объектуУчасток Кампус-парка в зоне Z2.1 вблизи южной части "Делового центра Сколково" в летний период</t>
  </si>
  <si>
    <t>Окрашивание скамеек (19шт.)</t>
  </si>
  <si>
    <t>Очистка и мойка водой из шланга опор освещения (74шт.)</t>
  </si>
  <si>
    <t>Очистка поверхности скамеек от пыли и грязи (19шт.)</t>
  </si>
  <si>
    <t>Окрашивание скамеек (22шт.)</t>
  </si>
  <si>
    <t>Очистка и мойка водой из шланга поверхности велопарковок (3шт.)</t>
  </si>
  <si>
    <t>Очистка и мойка водой из шланга опор освещения (37шт.)</t>
  </si>
  <si>
    <t>Очистка поверхности скамеек от пыли и грязи (22шт.)</t>
  </si>
  <si>
    <t>Очистка и мойка водой из шланга скульптуры (1шт.)</t>
  </si>
  <si>
    <t>Разовые работы</t>
  </si>
  <si>
    <t xml:space="preserve">Разовые работы </t>
  </si>
  <si>
    <t>Участок Кампус-парка в зоне Z2.1 вблизи 10-го квартала района D2</t>
  </si>
  <si>
    <t xml:space="preserve">Участок Лесопарка в зоне Z2.1 вблизи Офисного центра «Технопарк» (1-я очередь) </t>
  </si>
  <si>
    <t xml:space="preserve">Участок Лесопарка в зоне Z2.1 вблизи Офисного центра «Технопарк» (2-я очередь) </t>
  </si>
  <si>
    <t>Итого по объекту Участок Лесопарка в зоне Z2.1 вблизи Офисного центра «Технопарк» (1-я очередь)  в зимний период</t>
  </si>
  <si>
    <t>Итого с разовыми работами по объекту Участок Лесопарка в зоне Z2.1 вблизи Офисного центра «Технопарк» (1-я очередь)  в зимний период</t>
  </si>
  <si>
    <t>Итого по объекту Участок Лесопарка в зоне Z2.1 вблизи Офисного центра «Технопарк» (2-я очередь) в зимний период</t>
  </si>
  <si>
    <t>Итого с разовыми работами по объекту Участок Лесопарка в зоне Z2.1 вблизи Офисного центра «Технопарк» (2-я очередь)  в зимний период</t>
  </si>
  <si>
    <t>Сквер Офисного центра "Технопарк" в районе D1</t>
  </si>
  <si>
    <t>Итого по объекту Сквер Офисного центра "Технопарк" в районе D1 в зимний период</t>
  </si>
  <si>
    <t>Итого с разовыми работами по объекту Сквер Офисного центра "Технопарк" в районе D1 в зимний период</t>
  </si>
  <si>
    <t>Итого по объекту Участок Кампус-парка в зоне Z2.1 вблизи западной части "Делового центра Сколково" в зимний период</t>
  </si>
  <si>
    <t>Итого с разовыми работами по объекту  Участок Кампус-парка в зоне Z2.1 вблизи западной части "Делового центра Сколково" в зимний период</t>
  </si>
  <si>
    <t>Итого по объекту Участок Кампус-парка в зоне Z2.1 вблизи южной части "Делового центра Сколково" в зимний период</t>
  </si>
  <si>
    <t>Итого с разовыми работами по объекту  Участок Кампус-парка в зоне Z2.1 вблизи южной части "Делового центра Сколково" в зимний период</t>
  </si>
  <si>
    <t>Разовые работы  по объектам: Участок Лесопарка в зоне Z2.1 вблизи Офисного центра «Технопарк» (1-я очередь), Участок Лесопарка в зоне Z2.1 вблизи Офисного центра «Технопарк» (2-я очередь) , Участок Кампус-парка вблизи 10 квартала района D2", Участок Кампус-парка в зоне Z2.1 вблизи западной части "Делового центра Сколково", Участок Кампус-парка в зоне Z2.1 вблизи южной части "Делового центра Сколково", Сквер Офисного центра "Технопарк" в районе D1  в зимний период</t>
  </si>
  <si>
    <t>Итого по объекту Участок Лесопарка в зоне Z2.1 вблизи Офисного центра «Технопарк» (1-я очередь)  в летний период</t>
  </si>
  <si>
    <t>Итого с разовыми работами по объекту Участок Лесопарка в зоне Z2.1 вблизи Офисного центра «Технопарк» (1-я очередь)  в летний период</t>
  </si>
  <si>
    <t>Итого по объекту Участок Лесопарка в зоне Z2.1 вблизи Офисного центра «Технопарк» (2-я очередь)  в летний период</t>
  </si>
  <si>
    <t>Итого с разовыми работами по объекту Участок Лесопарка в зоне Z2.1 вблизи Офисного центра «Технопарк» (2-я очередь)  в летний период</t>
  </si>
  <si>
    <t xml:space="preserve">Участок Кампус-парка в зоне Z2.1 вблизи 10 квартала района D2 </t>
  </si>
  <si>
    <t>Итого по объекту Участок Кампус-парка в зоне Z2.1 вблизи 10-го квартала района D2 в зимний период</t>
  </si>
  <si>
    <t>Итого с разовыми работами по объекту Участок Кампус-парка в зоне Z2.1 вблизи 10-го квартала района D2 в зимний период</t>
  </si>
  <si>
    <t>Итого по объектам: Участок Лесопарка в зоне Z2.1 вблизи Офисного центра «Технопарк» (1-я очередь), Участок Лесопарка в зоне Z2.1 вблизи Офисного центра «Технопарк» (2-я очередь) , Участок Кампус-парка в зоне Z2.1 вблизи 10-го квартала района D2, Участок Кампус-парка в зоне Z2.1 вблизи западной части "Делового центра Сколково", Участок Кампус-парка в зоне Z2.1 вблизи южной части "Делового центра Сколково", Сквер Офисного центра "Технопарк" в районе D1 в зимний период</t>
  </si>
  <si>
    <t>Итого с разовыми работами по объектам: Участок Лесопарка в зоне Z2.1 вблизи Офисного центра «Технопарк» (1-я очередь), Участок Лесопарка в зоне Z2.1 вблизи Офисного центра «Технопарк» (2-я очередь) , Участок Кампус-парка в зоне Z2.1 вблизи 10-го квартала района D2, Участок Кампус-парка в зоне Z2.1 вблизи западной части "Делового центра Сколково", Участок Кампус-парка в зоне Z2.1 вблизи южной части "Делового центра Сколково", Сквер Офисного центра "Технопарк" в районе D1   в зимний период</t>
  </si>
  <si>
    <t>Итого по объекту Участок Кампус-парка в зоне Z2.1 вблизи 10 квартала района D2 в летний период</t>
  </si>
  <si>
    <t>Итого с разовыми работами по объекту Участок Кампус-парка в зоне Z2.1 вблизи 10 квартала района D2  в летний период</t>
  </si>
  <si>
    <t>Итого по объекту Сквер Офисного центра "Технопарк" в районе D1 в летний период</t>
  </si>
  <si>
    <t>Итого с разовыми работами по объекту Сквер Офисного центра "Технопарк" в районе D1 в летний период</t>
  </si>
  <si>
    <t xml:space="preserve">Сад Технопарка (1-я очередь) </t>
  </si>
  <si>
    <t>Итого по объекту Сад Технопарка (1-я очередь)  в летний период</t>
  </si>
  <si>
    <t>Итого с разовыми работами по объекту Сад Технопарка (1-я очередь)   в летний период</t>
  </si>
  <si>
    <t xml:space="preserve"> Семейный парк (1-я очередь)</t>
  </si>
  <si>
    <t>Итого по объекту  Семейный парк (1-я очередь) в летний период</t>
  </si>
  <si>
    <t>Итого с разовыми работами по объекту Семейный парк (1-я очередь) в летний период</t>
  </si>
  <si>
    <t>Итого по объектам: Участок Лесопарка в зоне Z2.1 вблизи Офисного центра «Технопарк» (1-я очередь), Участок Лесопарка в зоне Z2.1 вблизи Офисного центра «Технопарк» (2-я очередь) , Участок Кампус-парка в зоне Z2.1 вблизи 10-го квартала района D2, Участок Кампус-парка в зоне Z2.1 вблизи западной части "Делового центра Сколково", Участок Кампус-парка в зоне Z2.1 вблизи южной части "Делового центра Сколково", Сквер Офисного центра "Технопарк" в районе D1, Сад Технопарка (1-я очередь),  Семейный парк (1-я очередь) в летний период</t>
  </si>
  <si>
    <t>Разовые работы по объектам:  Участок Лесопарка в зоне Z2.1 вблизи Офисного центра «Технопарк» (1-я очередь), Участок Лесопарка в зоне Z2.1 вблизи Офисного центра «Технопарк» (2-я очередь) , Участок Кампус-парка в зоне Z2.1 вблизи 10-го квартала района D2, Участок Кампус-парка в зоне Z2.1 вблизи западной части "Делового центра Сколково", Участок Кампус-парка в зоне Z2.1 вблизи южной части "Делового центра Сколково", Сквер Офисного центра "Технопарк" в районе D1, Сад Технопарка (1-я очередь),  Семейный парк (1-я очередь) в летний период</t>
  </si>
  <si>
    <t>Итого с разовыми работами по объектам: Участок Лесопарка в зоне Z2.1 вблизи Офисного центра «Технопарк» (1-я очередь), Участок Лесопарка в зоне Z2.1 вблизи Офисного центра «Технопарк» (2-я очередь) , Участок Кампус-парка в зоне Z2.1 вблизи 10-го квартала района D2, Участок Кампус-парка в зоне Z2.1 вблизи западной части "Делового центра Сколково", Участок Кампус-парка в зоне Z2.1 вблизи южной части "Делового центра Сколково", Сквер Офисного центра "Технопарк" в районе D1, Сад Технопарка (1-я очередь),  Семейный парк (1-я очередь) в летний период</t>
  </si>
  <si>
    <t>Итого по объектам: Участок Лесопарка в зоне Z2.1 вблизи Офисного центра «Технопарк» (1-я очередь), Участок Лесопарка в зоне Z2.1 вблизи Офисного центра «Технопарк» (2-я очередь) , Участок Кампус-парка в зоне Z2.1 вблизи 10-го квартала района D2, Участок Кампус-парка в зоне Z2.1 вблизи западной части "Делового центра Сколково", Участок Кампус-парка в зоне Z2.1 вблизи южной части "Делового центра Сколково", Сквер Офисного центра "Технопарк" в районе D1, Сад Технопарка (1-я очередь),  Семейный парк (1-я очередь) в зимний и летний периоды</t>
  </si>
  <si>
    <t>Разовые работы  по объектам:  Участок Лесопарка в зоне Z2.1 вблизи Офисного центра «Технопарк» (1-я очередь), Участок Лесопарка в зоне Z2.1 вблизи Офисного центра «Технопарк» (2-я очередь) , Участок Кампус-парка в зоне Z2.1 вблизи 10-го квартала района D2, Участок Кампус-парка в зоне Z2.1 вблизи западной части "Делового центра Сколково", Участок Кампус-парка в зоне Z2.1 вблизи южной части "Делового центра Сколково", Сквер Офисного центра "Технопарк" в районе D1, Сад Технопарка (1-я очередь),  Семейный парк (1-я очередь)в зимний и летний периоды</t>
  </si>
  <si>
    <t>Итого с разовыми работами по объектам: Участок Лесопарка в зоне Z2.1 вблизи Офисного центра «Технопарк» (1-я очередь), Участок Лесопарка в зоне Z2.1 вблизи Офисного центра «Технопарк» (2-я очередь) , Участок Кампус-парка в зоне Z2.1 вблизи 10-го квартала района D2, Участок Кампус-парка в зоне Z2.1 вблизи западной части "Делового центра Сколково", Участок Кампус-парка в зоне Z2.1 вблизи южной части "Делового центра Сколково", Сквер Офисного центра "Технопарк" в районе D1, Сад Технопарка (1-я очередь),  Семейный парк (1-я очередь) в зимний  летний периоды</t>
  </si>
  <si>
    <t>Очистка и мойка указателей (2шт.)</t>
  </si>
  <si>
    <t>Наименование, объемы и кратность выполнения Работ. Распределение максимальной цены  и единичные расценки на выполнение Работ</t>
  </si>
  <si>
    <t>Стоимость работ в рублях с учетом НДС 18%</t>
  </si>
  <si>
    <t>Единичная расценка, УСТАНОВЛЕННАЯ ЗАКАЗЧИКОМ руб., в т.ч. НДС 18%</t>
  </si>
  <si>
    <t>Единичная расценка, ПРЕДЛОЖЕНИЕ УЧАСТНИКА, руб., в т.ч. НДС 18%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</si>
</sst>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i/>
      <sz val="11"/>
      <color rgb="FFFF0000"/>
      <name val="Times New Roman"/>
      <family val="1"/>
      <charset val="204"/>
    </font>
    <font>
      <sz val="14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1">
    <xf numFmtId="0" fontId="0" fillId="0" borderId="0" xfId="0"/>
    <xf numFmtId="2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/>
    <xf numFmtId="0" fontId="1" fillId="0" borderId="0" xfId="0" applyFont="1"/>
    <xf numFmtId="4" fontId="1" fillId="0" borderId="1" xfId="0" applyNumberFormat="1" applyFont="1" applyFill="1" applyBorder="1" applyAlignment="1">
      <alignment horizontal="right"/>
    </xf>
    <xf numFmtId="4" fontId="1" fillId="0" borderId="0" xfId="0" applyNumberFormat="1" applyFont="1"/>
    <xf numFmtId="0" fontId="1" fillId="0" borderId="0" xfId="0" applyFont="1" applyBorder="1"/>
    <xf numFmtId="0" fontId="1" fillId="0" borderId="0" xfId="0" applyFont="1" applyFill="1"/>
    <xf numFmtId="0" fontId="2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justify" vertical="center" wrapText="1"/>
    </xf>
    <xf numFmtId="0" fontId="7" fillId="0" borderId="0" xfId="0" applyFont="1"/>
    <xf numFmtId="0" fontId="8" fillId="0" borderId="0" xfId="0" applyFont="1" applyAlignment="1">
      <alignment vertical="top" wrapText="1"/>
    </xf>
    <xf numFmtId="0" fontId="2" fillId="0" borderId="1" xfId="0" applyFont="1" applyFill="1" applyBorder="1" applyAlignment="1">
      <alignment horizontal="center" vertical="center" wrapText="1"/>
    </xf>
    <xf numFmtId="17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14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2" fontId="1" fillId="0" borderId="0" xfId="0" applyNumberFormat="1" applyFon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Border="1" applyAlignment="1">
      <alignment horizontal="right" vertical="center" wrapText="1"/>
    </xf>
    <xf numFmtId="4" fontId="3" fillId="0" borderId="0" xfId="0" applyNumberFormat="1" applyFont="1" applyFill="1" applyBorder="1" applyAlignment="1">
      <alignment horizontal="right" vertical="center"/>
    </xf>
    <xf numFmtId="4" fontId="4" fillId="0" borderId="0" xfId="0" applyNumberFormat="1" applyFont="1" applyFill="1" applyBorder="1" applyAlignment="1">
      <alignment horizontal="right" vertical="center"/>
    </xf>
    <xf numFmtId="4" fontId="1" fillId="0" borderId="0" xfId="0" applyNumberFormat="1" applyFont="1" applyFill="1"/>
    <xf numFmtId="2" fontId="1" fillId="0" borderId="3" xfId="0" applyNumberFormat="1" applyFont="1" applyFill="1" applyBorder="1" applyAlignment="1">
      <alignment horizontal="center" vertical="center" wrapText="1"/>
    </xf>
    <xf numFmtId="1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/>
    <xf numFmtId="4" fontId="1" fillId="0" borderId="3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/>
    </xf>
    <xf numFmtId="4" fontId="1" fillId="0" borderId="1" xfId="0" applyNumberFormat="1" applyFont="1" applyFill="1" applyBorder="1"/>
    <xf numFmtId="4" fontId="7" fillId="0" borderId="0" xfId="0" applyNumberFormat="1" applyFont="1"/>
    <xf numFmtId="0" fontId="5" fillId="0" borderId="0" xfId="0" applyFont="1" applyAlignment="1">
      <alignment wrapText="1"/>
    </xf>
    <xf numFmtId="0" fontId="9" fillId="0" borderId="1" xfId="0" applyFont="1" applyFill="1" applyBorder="1"/>
    <xf numFmtId="0" fontId="10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4" fontId="9" fillId="0" borderId="1" xfId="0" applyNumberFormat="1" applyFont="1" applyFill="1" applyBorder="1" applyAlignment="1">
      <alignment horizontal="right"/>
    </xf>
    <xf numFmtId="4" fontId="10" fillId="0" borderId="1" xfId="0" applyNumberFormat="1" applyFont="1" applyFill="1" applyBorder="1" applyAlignment="1">
      <alignment horizontal="right" vertical="center"/>
    </xf>
    <xf numFmtId="4" fontId="10" fillId="0" borderId="1" xfId="0" applyNumberFormat="1" applyFont="1" applyFill="1" applyBorder="1" applyAlignment="1">
      <alignment horizontal="right" vertical="center" wrapText="1"/>
    </xf>
    <xf numFmtId="0" fontId="9" fillId="0" borderId="0" xfId="0" applyFont="1"/>
    <xf numFmtId="0" fontId="11" fillId="0" borderId="1" xfId="0" applyFont="1" applyFill="1" applyBorder="1" applyAlignment="1">
      <alignment wrapText="1"/>
    </xf>
    <xf numFmtId="4" fontId="9" fillId="0" borderId="1" xfId="0" applyNumberFormat="1" applyFont="1" applyFill="1" applyBorder="1"/>
    <xf numFmtId="4" fontId="11" fillId="0" borderId="1" xfId="0" applyNumberFormat="1" applyFont="1" applyFill="1" applyBorder="1" applyAlignment="1">
      <alignment horizontal="right" vertical="center"/>
    </xf>
    <xf numFmtId="4" fontId="9" fillId="0" borderId="0" xfId="0" applyNumberFormat="1" applyFont="1"/>
    <xf numFmtId="4" fontId="9" fillId="0" borderId="0" xfId="0" applyNumberFormat="1" applyFont="1" applyFill="1"/>
    <xf numFmtId="0" fontId="9" fillId="0" borderId="0" xfId="0" applyFont="1" applyFill="1"/>
    <xf numFmtId="4" fontId="11" fillId="0" borderId="1" xfId="0" applyNumberFormat="1" applyFont="1" applyFill="1" applyBorder="1" applyAlignment="1">
      <alignment horizontal="right" vertical="center" wrapText="1"/>
    </xf>
    <xf numFmtId="4" fontId="1" fillId="0" borderId="0" xfId="0" applyNumberFormat="1" applyFont="1" applyBorder="1"/>
    <xf numFmtId="0" fontId="2" fillId="0" borderId="15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2" fontId="9" fillId="0" borderId="3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justify" vertical="center" wrapText="1"/>
    </xf>
    <xf numFmtId="0" fontId="2" fillId="3" borderId="11" xfId="0" applyFont="1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 wrapText="1"/>
    </xf>
    <xf numFmtId="0" fontId="2" fillId="3" borderId="13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261"/>
  <sheetViews>
    <sheetView tabSelected="1" view="pageBreakPreview" zoomScale="60" zoomScaleNormal="85" workbookViewId="0">
      <selection activeCell="V32" sqref="V32"/>
    </sheetView>
  </sheetViews>
  <sheetFormatPr defaultRowHeight="26.1" customHeight="1" x14ac:dyDescent="0.25"/>
  <cols>
    <col min="1" max="1" width="7.140625" style="21" customWidth="1"/>
    <col min="2" max="2" width="50.7109375" style="21" customWidth="1"/>
    <col min="3" max="3" width="19.5703125" style="21" customWidth="1"/>
    <col min="4" max="4" width="18.42578125" style="71" customWidth="1"/>
    <col min="5" max="5" width="11.42578125" style="21" customWidth="1"/>
    <col min="6" max="6" width="13.5703125" style="23" customWidth="1"/>
    <col min="7" max="12" width="13.5703125" style="21" customWidth="1"/>
    <col min="13" max="13" width="11.28515625" style="21" customWidth="1"/>
    <col min="14" max="14" width="10.42578125" style="21" customWidth="1"/>
    <col min="15" max="15" width="12.7109375" style="21" customWidth="1"/>
    <col min="16" max="16" width="12.28515625" style="21" customWidth="1"/>
    <col min="17" max="17" width="13" style="21" customWidth="1"/>
    <col min="18" max="19" width="13.140625" style="21" customWidth="1"/>
    <col min="20" max="20" width="12.7109375" style="21" customWidth="1"/>
    <col min="21" max="21" width="13.85546875" style="21" customWidth="1"/>
    <col min="22" max="22" width="14.42578125" style="21" customWidth="1"/>
    <col min="23" max="23" width="13.7109375" style="21" customWidth="1"/>
    <col min="24" max="25" width="13" style="21" customWidth="1"/>
    <col min="26" max="26" width="12.7109375" style="21" customWidth="1"/>
    <col min="27" max="27" width="15" style="21" customWidth="1"/>
    <col min="28" max="28" width="22" style="21" customWidth="1"/>
    <col min="29" max="29" width="14.85546875" style="21" customWidth="1"/>
    <col min="30" max="34" width="10.7109375" style="21" customWidth="1"/>
    <col min="35" max="35" width="14.28515625" style="21" customWidth="1"/>
    <col min="36" max="36" width="13" style="21" customWidth="1"/>
    <col min="37" max="37" width="12.5703125" style="21" customWidth="1"/>
    <col min="38" max="38" width="12.42578125" style="21" customWidth="1"/>
    <col min="39" max="39" width="11.85546875" style="21" customWidth="1"/>
    <col min="40" max="40" width="12.5703125" style="21" customWidth="1"/>
    <col min="41" max="41" width="11.7109375" style="21" customWidth="1"/>
    <col min="42" max="42" width="12.140625" style="21" customWidth="1"/>
    <col min="43" max="43" width="16.140625" style="21" customWidth="1"/>
    <col min="44" max="44" width="18.7109375" style="21" customWidth="1"/>
    <col min="45" max="16384" width="9.140625" style="21"/>
  </cols>
  <sheetData>
    <row r="1" spans="1:44" ht="63" customHeight="1" x14ac:dyDescent="0.3">
      <c r="A1" s="117" t="s">
        <v>122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</row>
    <row r="2" spans="1:44" ht="26.1" customHeight="1" x14ac:dyDescent="0.25">
      <c r="A2" s="114" t="s">
        <v>31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6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24"/>
    </row>
    <row r="3" spans="1:44" ht="26.1" customHeight="1" x14ac:dyDescent="0.25">
      <c r="A3" s="107" t="s">
        <v>0</v>
      </c>
      <c r="B3" s="107" t="s">
        <v>19</v>
      </c>
      <c r="C3" s="107" t="s">
        <v>124</v>
      </c>
      <c r="D3" s="106" t="s">
        <v>125</v>
      </c>
      <c r="E3" s="107" t="s">
        <v>1</v>
      </c>
      <c r="F3" s="108" t="s">
        <v>21</v>
      </c>
      <c r="G3" s="95" t="s">
        <v>20</v>
      </c>
      <c r="H3" s="95"/>
      <c r="I3" s="95"/>
      <c r="J3" s="95"/>
      <c r="K3" s="95"/>
      <c r="L3" s="97" t="s">
        <v>7</v>
      </c>
      <c r="M3" s="97"/>
      <c r="N3" s="97"/>
      <c r="O3" s="97"/>
      <c r="P3" s="97"/>
      <c r="Q3" s="99" t="s">
        <v>123</v>
      </c>
      <c r="R3" s="100"/>
      <c r="S3" s="100"/>
      <c r="T3" s="100"/>
      <c r="U3" s="101"/>
      <c r="V3" s="95" t="s">
        <v>28</v>
      </c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24"/>
    </row>
    <row r="4" spans="1:44" ht="26.1" customHeight="1" x14ac:dyDescent="0.25">
      <c r="A4" s="107"/>
      <c r="B4" s="107"/>
      <c r="C4" s="107"/>
      <c r="D4" s="106"/>
      <c r="E4" s="107"/>
      <c r="F4" s="109"/>
      <c r="G4" s="96"/>
      <c r="H4" s="96"/>
      <c r="I4" s="96"/>
      <c r="J4" s="96"/>
      <c r="K4" s="96"/>
      <c r="L4" s="98"/>
      <c r="M4" s="98"/>
      <c r="N4" s="98"/>
      <c r="O4" s="98"/>
      <c r="P4" s="98"/>
      <c r="Q4" s="102"/>
      <c r="R4" s="103"/>
      <c r="S4" s="103"/>
      <c r="T4" s="103"/>
      <c r="U4" s="104"/>
      <c r="V4" s="105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2"/>
      <c r="AR4" s="24"/>
    </row>
    <row r="5" spans="1:44" ht="51.75" customHeight="1" x14ac:dyDescent="0.25">
      <c r="A5" s="107"/>
      <c r="B5" s="107"/>
      <c r="C5" s="107"/>
      <c r="D5" s="106"/>
      <c r="E5" s="107"/>
      <c r="F5" s="110"/>
      <c r="G5" s="31">
        <v>43040</v>
      </c>
      <c r="H5" s="31">
        <v>43070</v>
      </c>
      <c r="I5" s="31">
        <v>43101</v>
      </c>
      <c r="J5" s="31">
        <v>43132</v>
      </c>
      <c r="K5" s="31">
        <v>43160</v>
      </c>
      <c r="L5" s="31">
        <v>43040</v>
      </c>
      <c r="M5" s="31">
        <v>43070</v>
      </c>
      <c r="N5" s="31">
        <v>43101</v>
      </c>
      <c r="O5" s="31">
        <v>43132</v>
      </c>
      <c r="P5" s="31">
        <v>43160</v>
      </c>
      <c r="Q5" s="31">
        <v>43040</v>
      </c>
      <c r="R5" s="31">
        <v>43070</v>
      </c>
      <c r="S5" s="31">
        <v>43101</v>
      </c>
      <c r="T5" s="31">
        <v>43132</v>
      </c>
      <c r="U5" s="31">
        <v>43160</v>
      </c>
      <c r="V5" s="96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</row>
    <row r="6" spans="1:44" ht="26.1" customHeight="1" x14ac:dyDescent="0.25">
      <c r="A6" s="89" t="s">
        <v>82</v>
      </c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1"/>
    </row>
    <row r="7" spans="1:44" s="25" customFormat="1" ht="51.75" customHeight="1" x14ac:dyDescent="0.25">
      <c r="A7" s="3">
        <v>1</v>
      </c>
      <c r="B7" s="4" t="s">
        <v>23</v>
      </c>
      <c r="C7" s="33">
        <f>0.64*1.18</f>
        <v>0.75519999999999998</v>
      </c>
      <c r="D7" s="83"/>
      <c r="E7" s="2" t="s">
        <v>2</v>
      </c>
      <c r="F7" s="5">
        <v>1351.8</v>
      </c>
      <c r="G7" s="36">
        <v>22</v>
      </c>
      <c r="H7" s="36">
        <v>21</v>
      </c>
      <c r="I7" s="2">
        <v>23</v>
      </c>
      <c r="J7" s="2">
        <v>20</v>
      </c>
      <c r="K7" s="2">
        <v>22</v>
      </c>
      <c r="L7" s="33">
        <f t="shared" ref="L7:L16" si="0">F7*G7</f>
        <v>29739.599999999999</v>
      </c>
      <c r="M7" s="2">
        <f t="shared" ref="M7:M16" si="1">F7*H7</f>
        <v>28387.8</v>
      </c>
      <c r="N7" s="15">
        <f t="shared" ref="N7:N16" si="2">F7*I7</f>
        <v>31091.399999999998</v>
      </c>
      <c r="O7" s="15">
        <f t="shared" ref="O7:O16" si="3">F7*J7</f>
        <v>27036</v>
      </c>
      <c r="P7" s="15">
        <f t="shared" ref="P7:P16" si="4">F7*K7</f>
        <v>29739.599999999999</v>
      </c>
      <c r="Q7" s="15">
        <f t="shared" ref="Q7:Q16" si="5">D7*F7*G7</f>
        <v>0</v>
      </c>
      <c r="R7" s="15">
        <f t="shared" ref="R7:R16" si="6">D7*F7*H7</f>
        <v>0</v>
      </c>
      <c r="S7" s="15">
        <f t="shared" ref="S7:S14" si="7">D7*F7*I7</f>
        <v>0</v>
      </c>
      <c r="T7" s="15">
        <f t="shared" ref="T7:T14" si="8">D7*F7*J7</f>
        <v>0</v>
      </c>
      <c r="U7" s="15">
        <f t="shared" ref="U7:U14" si="9">D7*F7*K7</f>
        <v>0</v>
      </c>
      <c r="V7" s="15">
        <f t="shared" ref="V7:V14" si="10">Q7+R7+S7+T7+U7</f>
        <v>0</v>
      </c>
    </row>
    <row r="8" spans="1:44" s="25" customFormat="1" ht="24.75" customHeight="1" x14ac:dyDescent="0.25">
      <c r="A8" s="3">
        <v>2</v>
      </c>
      <c r="B8" s="4" t="s">
        <v>3</v>
      </c>
      <c r="C8" s="38">
        <f>0.99*1.18</f>
        <v>1.1681999999999999</v>
      </c>
      <c r="D8" s="84"/>
      <c r="E8" s="2" t="s">
        <v>2</v>
      </c>
      <c r="F8" s="5">
        <v>1351.8</v>
      </c>
      <c r="G8" s="34">
        <v>30</v>
      </c>
      <c r="H8" s="34">
        <v>31</v>
      </c>
      <c r="I8" s="2">
        <v>31</v>
      </c>
      <c r="J8" s="2">
        <v>28</v>
      </c>
      <c r="K8" s="2">
        <v>31</v>
      </c>
      <c r="L8" s="33">
        <f t="shared" si="0"/>
        <v>40554</v>
      </c>
      <c r="M8" s="33">
        <f t="shared" si="1"/>
        <v>41905.799999999996</v>
      </c>
      <c r="N8" s="15">
        <f t="shared" si="2"/>
        <v>41905.799999999996</v>
      </c>
      <c r="O8" s="15">
        <f t="shared" si="3"/>
        <v>37850.400000000001</v>
      </c>
      <c r="P8" s="15">
        <f t="shared" si="4"/>
        <v>41905.799999999996</v>
      </c>
      <c r="Q8" s="15">
        <f t="shared" si="5"/>
        <v>0</v>
      </c>
      <c r="R8" s="15">
        <f t="shared" si="6"/>
        <v>0</v>
      </c>
      <c r="S8" s="15">
        <f t="shared" si="7"/>
        <v>0</v>
      </c>
      <c r="T8" s="15">
        <f t="shared" si="8"/>
        <v>0</v>
      </c>
      <c r="U8" s="15">
        <f t="shared" si="9"/>
        <v>0</v>
      </c>
      <c r="V8" s="15">
        <f t="shared" si="10"/>
        <v>0</v>
      </c>
    </row>
    <row r="9" spans="1:44" s="25" customFormat="1" ht="26.1" customHeight="1" x14ac:dyDescent="0.25">
      <c r="A9" s="3">
        <v>3</v>
      </c>
      <c r="B9" s="4" t="s">
        <v>27</v>
      </c>
      <c r="C9" s="38">
        <f>1.75*1.18</f>
        <v>2.0649999999999999</v>
      </c>
      <c r="D9" s="84"/>
      <c r="E9" s="2" t="s">
        <v>2</v>
      </c>
      <c r="F9" s="5">
        <v>170.2</v>
      </c>
      <c r="G9" s="34">
        <v>22</v>
      </c>
      <c r="H9" s="34">
        <v>21</v>
      </c>
      <c r="I9" s="2">
        <v>23</v>
      </c>
      <c r="J9" s="2">
        <v>20</v>
      </c>
      <c r="K9" s="2">
        <v>22</v>
      </c>
      <c r="L9" s="33">
        <f t="shared" si="0"/>
        <v>3744.3999999999996</v>
      </c>
      <c r="M9" s="33">
        <f t="shared" si="1"/>
        <v>3574.2</v>
      </c>
      <c r="N9" s="15">
        <f t="shared" si="2"/>
        <v>3914.6</v>
      </c>
      <c r="O9" s="15">
        <f t="shared" si="3"/>
        <v>3404</v>
      </c>
      <c r="P9" s="15">
        <f t="shared" si="4"/>
        <v>3744.3999999999996</v>
      </c>
      <c r="Q9" s="15">
        <f t="shared" si="5"/>
        <v>0</v>
      </c>
      <c r="R9" s="15">
        <f t="shared" si="6"/>
        <v>0</v>
      </c>
      <c r="S9" s="15">
        <f t="shared" si="7"/>
        <v>0</v>
      </c>
      <c r="T9" s="15">
        <f t="shared" si="8"/>
        <v>0</v>
      </c>
      <c r="U9" s="15">
        <f t="shared" si="9"/>
        <v>0</v>
      </c>
      <c r="V9" s="15">
        <f t="shared" si="10"/>
        <v>0</v>
      </c>
    </row>
    <row r="10" spans="1:44" s="25" customFormat="1" ht="41.25" customHeight="1" x14ac:dyDescent="0.25">
      <c r="A10" s="3">
        <v>4</v>
      </c>
      <c r="B10" s="4" t="s">
        <v>24</v>
      </c>
      <c r="C10" s="38">
        <f>1.69*1.18</f>
        <v>1.9941999999999998</v>
      </c>
      <c r="D10" s="84"/>
      <c r="E10" s="2" t="s">
        <v>2</v>
      </c>
      <c r="F10" s="5">
        <v>170.2</v>
      </c>
      <c r="G10" s="34">
        <v>30</v>
      </c>
      <c r="H10" s="34">
        <v>31</v>
      </c>
      <c r="I10" s="2">
        <v>31</v>
      </c>
      <c r="J10" s="2">
        <v>28</v>
      </c>
      <c r="K10" s="2">
        <v>31</v>
      </c>
      <c r="L10" s="33">
        <f t="shared" si="0"/>
        <v>5106</v>
      </c>
      <c r="M10" s="33">
        <f t="shared" si="1"/>
        <v>5276.2</v>
      </c>
      <c r="N10" s="15">
        <f t="shared" si="2"/>
        <v>5276.2</v>
      </c>
      <c r="O10" s="15">
        <f t="shared" si="3"/>
        <v>4765.5999999999995</v>
      </c>
      <c r="P10" s="15">
        <f t="shared" si="4"/>
        <v>5276.2</v>
      </c>
      <c r="Q10" s="15">
        <f t="shared" si="5"/>
        <v>0</v>
      </c>
      <c r="R10" s="15">
        <f t="shared" si="6"/>
        <v>0</v>
      </c>
      <c r="S10" s="15">
        <f t="shared" si="7"/>
        <v>0</v>
      </c>
      <c r="T10" s="15">
        <f t="shared" si="8"/>
        <v>0</v>
      </c>
      <c r="U10" s="15">
        <f t="shared" si="9"/>
        <v>0</v>
      </c>
      <c r="V10" s="15">
        <f t="shared" si="10"/>
        <v>0</v>
      </c>
    </row>
    <row r="11" spans="1:44" s="25" customFormat="1" ht="41.25" customHeight="1" x14ac:dyDescent="0.25">
      <c r="A11" s="3">
        <v>5</v>
      </c>
      <c r="B11" s="4" t="s">
        <v>61</v>
      </c>
      <c r="C11" s="33">
        <f>2.42*1.18</f>
        <v>2.8555999999999999</v>
      </c>
      <c r="D11" s="83"/>
      <c r="E11" s="2" t="s">
        <v>2</v>
      </c>
      <c r="F11" s="5">
        <v>1</v>
      </c>
      <c r="G11" s="34">
        <v>4</v>
      </c>
      <c r="H11" s="34">
        <v>5</v>
      </c>
      <c r="I11" s="35">
        <v>4</v>
      </c>
      <c r="J11" s="2">
        <v>4</v>
      </c>
      <c r="K11" s="2">
        <v>5</v>
      </c>
      <c r="L11" s="33">
        <f t="shared" si="0"/>
        <v>4</v>
      </c>
      <c r="M11" s="33">
        <f t="shared" si="1"/>
        <v>5</v>
      </c>
      <c r="N11" s="39">
        <f t="shared" si="2"/>
        <v>4</v>
      </c>
      <c r="O11" s="39">
        <f t="shared" si="3"/>
        <v>4</v>
      </c>
      <c r="P11" s="39">
        <f t="shared" si="4"/>
        <v>5</v>
      </c>
      <c r="Q11" s="15">
        <f t="shared" si="5"/>
        <v>0</v>
      </c>
      <c r="R11" s="15">
        <f t="shared" si="6"/>
        <v>0</v>
      </c>
      <c r="S11" s="15">
        <f t="shared" si="7"/>
        <v>0</v>
      </c>
      <c r="T11" s="15">
        <f t="shared" si="8"/>
        <v>0</v>
      </c>
      <c r="U11" s="15">
        <f t="shared" si="9"/>
        <v>0</v>
      </c>
      <c r="V11" s="15">
        <f t="shared" si="10"/>
        <v>0</v>
      </c>
    </row>
    <row r="12" spans="1:44" s="25" customFormat="1" ht="44.25" customHeight="1" x14ac:dyDescent="0.25">
      <c r="A12" s="3">
        <v>6</v>
      </c>
      <c r="B12" s="4" t="s">
        <v>29</v>
      </c>
      <c r="C12" s="33">
        <f>4.1076*1.18</f>
        <v>4.8469679999999995</v>
      </c>
      <c r="D12" s="83"/>
      <c r="E12" s="2" t="s">
        <v>2</v>
      </c>
      <c r="F12" s="5">
        <v>50</v>
      </c>
      <c r="G12" s="34">
        <v>4</v>
      </c>
      <c r="H12" s="34">
        <v>5</v>
      </c>
      <c r="I12" s="2">
        <v>4</v>
      </c>
      <c r="J12" s="2">
        <v>4</v>
      </c>
      <c r="K12" s="2">
        <v>5</v>
      </c>
      <c r="L12" s="33">
        <f t="shared" si="0"/>
        <v>200</v>
      </c>
      <c r="M12" s="33">
        <f t="shared" si="1"/>
        <v>250</v>
      </c>
      <c r="N12" s="39">
        <f t="shared" si="2"/>
        <v>200</v>
      </c>
      <c r="O12" s="39">
        <f t="shared" si="3"/>
        <v>200</v>
      </c>
      <c r="P12" s="39">
        <f t="shared" si="4"/>
        <v>250</v>
      </c>
      <c r="Q12" s="15">
        <f t="shared" si="5"/>
        <v>0</v>
      </c>
      <c r="R12" s="15">
        <f t="shared" si="6"/>
        <v>0</v>
      </c>
      <c r="S12" s="15">
        <f t="shared" si="7"/>
        <v>0</v>
      </c>
      <c r="T12" s="15">
        <f t="shared" si="8"/>
        <v>0</v>
      </c>
      <c r="U12" s="15">
        <f t="shared" si="9"/>
        <v>0</v>
      </c>
      <c r="V12" s="15">
        <f t="shared" si="10"/>
        <v>0</v>
      </c>
      <c r="W12" s="52"/>
    </row>
    <row r="13" spans="1:44" s="25" customFormat="1" ht="24" customHeight="1" x14ac:dyDescent="0.25">
      <c r="A13" s="3">
        <v>7</v>
      </c>
      <c r="B13" s="4" t="s">
        <v>44</v>
      </c>
      <c r="C13" s="33">
        <f>7.54*1.18</f>
        <v>8.8971999999999998</v>
      </c>
      <c r="D13" s="83"/>
      <c r="E13" s="2" t="s">
        <v>2</v>
      </c>
      <c r="F13" s="5">
        <v>30.6</v>
      </c>
      <c r="G13" s="34">
        <v>4</v>
      </c>
      <c r="H13" s="34">
        <v>5</v>
      </c>
      <c r="I13" s="2">
        <v>4</v>
      </c>
      <c r="J13" s="2">
        <v>4</v>
      </c>
      <c r="K13" s="2">
        <v>5</v>
      </c>
      <c r="L13" s="33">
        <f t="shared" si="0"/>
        <v>122.4</v>
      </c>
      <c r="M13" s="33">
        <f t="shared" si="1"/>
        <v>153</v>
      </c>
      <c r="N13" s="39">
        <f t="shared" si="2"/>
        <v>122.4</v>
      </c>
      <c r="O13" s="39">
        <f t="shared" si="3"/>
        <v>122.4</v>
      </c>
      <c r="P13" s="39">
        <f t="shared" si="4"/>
        <v>153</v>
      </c>
      <c r="Q13" s="15">
        <f t="shared" si="5"/>
        <v>0</v>
      </c>
      <c r="R13" s="15">
        <f t="shared" si="6"/>
        <v>0</v>
      </c>
      <c r="S13" s="15">
        <f t="shared" si="7"/>
        <v>0</v>
      </c>
      <c r="T13" s="15">
        <f t="shared" si="8"/>
        <v>0</v>
      </c>
      <c r="U13" s="15">
        <f t="shared" si="9"/>
        <v>0</v>
      </c>
      <c r="V13" s="15">
        <f t="shared" si="10"/>
        <v>0</v>
      </c>
    </row>
    <row r="14" spans="1:44" s="25" customFormat="1" ht="26.1" customHeight="1" x14ac:dyDescent="0.25">
      <c r="A14" s="3">
        <v>8</v>
      </c>
      <c r="B14" s="4" t="s">
        <v>8</v>
      </c>
      <c r="C14" s="2">
        <v>364.46</v>
      </c>
      <c r="D14" s="65"/>
      <c r="E14" s="2" t="s">
        <v>17</v>
      </c>
      <c r="F14" s="38">
        <v>15.22</v>
      </c>
      <c r="G14" s="2">
        <v>15</v>
      </c>
      <c r="H14" s="2">
        <v>15</v>
      </c>
      <c r="I14" s="2">
        <v>16</v>
      </c>
      <c r="J14" s="2">
        <v>14</v>
      </c>
      <c r="K14" s="2">
        <v>15</v>
      </c>
      <c r="L14" s="33">
        <f t="shared" si="0"/>
        <v>228.3</v>
      </c>
      <c r="M14" s="33">
        <f t="shared" si="1"/>
        <v>228.3</v>
      </c>
      <c r="N14" s="39">
        <f t="shared" si="2"/>
        <v>243.52</v>
      </c>
      <c r="O14" s="39">
        <f t="shared" si="3"/>
        <v>213.08</v>
      </c>
      <c r="P14" s="39">
        <f t="shared" si="4"/>
        <v>228.3</v>
      </c>
      <c r="Q14" s="15">
        <f t="shared" si="5"/>
        <v>0</v>
      </c>
      <c r="R14" s="15">
        <f t="shared" si="6"/>
        <v>0</v>
      </c>
      <c r="S14" s="15">
        <f t="shared" si="7"/>
        <v>0</v>
      </c>
      <c r="T14" s="15">
        <f t="shared" si="8"/>
        <v>0</v>
      </c>
      <c r="U14" s="15">
        <f t="shared" si="9"/>
        <v>0</v>
      </c>
      <c r="V14" s="15">
        <f t="shared" si="10"/>
        <v>0</v>
      </c>
    </row>
    <row r="15" spans="1:44" s="25" customFormat="1" ht="26.1" customHeight="1" x14ac:dyDescent="0.25">
      <c r="A15" s="3">
        <v>9</v>
      </c>
      <c r="B15" s="6" t="s">
        <v>5</v>
      </c>
      <c r="C15" s="33">
        <f>8.03*1.18</f>
        <v>9.4753999999999987</v>
      </c>
      <c r="D15" s="83"/>
      <c r="E15" s="2" t="s">
        <v>4</v>
      </c>
      <c r="F15" s="5">
        <v>14</v>
      </c>
      <c r="G15" s="36">
        <v>30</v>
      </c>
      <c r="H15" s="36">
        <v>31</v>
      </c>
      <c r="I15" s="37">
        <v>31</v>
      </c>
      <c r="J15" s="37">
        <v>28</v>
      </c>
      <c r="K15" s="37">
        <v>31</v>
      </c>
      <c r="L15" s="33">
        <f t="shared" si="0"/>
        <v>420</v>
      </c>
      <c r="M15" s="33">
        <f t="shared" si="1"/>
        <v>434</v>
      </c>
      <c r="N15" s="39">
        <f t="shared" si="2"/>
        <v>434</v>
      </c>
      <c r="O15" s="39">
        <f t="shared" si="3"/>
        <v>392</v>
      </c>
      <c r="P15" s="39">
        <f t="shared" si="4"/>
        <v>434</v>
      </c>
      <c r="Q15" s="15">
        <f t="shared" si="5"/>
        <v>0</v>
      </c>
      <c r="R15" s="15">
        <f t="shared" si="6"/>
        <v>0</v>
      </c>
      <c r="S15" s="15">
        <f t="shared" ref="S15:U16" si="11">ROUND(($D15*N15),2)</f>
        <v>0</v>
      </c>
      <c r="T15" s="15">
        <f t="shared" si="11"/>
        <v>0</v>
      </c>
      <c r="U15" s="15">
        <f t="shared" si="11"/>
        <v>0</v>
      </c>
      <c r="V15" s="15">
        <f>SUM(S15:U15)</f>
        <v>0</v>
      </c>
    </row>
    <row r="16" spans="1:44" s="25" customFormat="1" ht="234.75" customHeight="1" x14ac:dyDescent="0.25">
      <c r="A16" s="3">
        <v>10</v>
      </c>
      <c r="B16" s="11" t="s">
        <v>18</v>
      </c>
      <c r="C16" s="53">
        <f>915.99*1.18</f>
        <v>1080.8681999999999</v>
      </c>
      <c r="D16" s="85"/>
      <c r="E16" s="10" t="s">
        <v>6</v>
      </c>
      <c r="F16" s="56">
        <v>23</v>
      </c>
      <c r="G16" s="54">
        <v>1</v>
      </c>
      <c r="H16" s="54">
        <v>1</v>
      </c>
      <c r="I16" s="10">
        <v>1</v>
      </c>
      <c r="J16" s="10">
        <v>1</v>
      </c>
      <c r="K16" s="10">
        <v>1</v>
      </c>
      <c r="L16" s="53">
        <f t="shared" si="0"/>
        <v>23</v>
      </c>
      <c r="M16" s="53">
        <f t="shared" si="1"/>
        <v>23</v>
      </c>
      <c r="N16" s="39">
        <f t="shared" si="2"/>
        <v>23</v>
      </c>
      <c r="O16" s="39">
        <f t="shared" si="3"/>
        <v>23</v>
      </c>
      <c r="P16" s="39">
        <f t="shared" si="4"/>
        <v>23</v>
      </c>
      <c r="Q16" s="15">
        <f t="shared" si="5"/>
        <v>0</v>
      </c>
      <c r="R16" s="15">
        <f t="shared" si="6"/>
        <v>0</v>
      </c>
      <c r="S16" s="15">
        <f t="shared" si="11"/>
        <v>0</v>
      </c>
      <c r="T16" s="15">
        <f t="shared" si="11"/>
        <v>0</v>
      </c>
      <c r="U16" s="15">
        <f t="shared" si="11"/>
        <v>0</v>
      </c>
      <c r="V16" s="15">
        <f>SUM(S16:U16)</f>
        <v>0</v>
      </c>
    </row>
    <row r="17" spans="1:26" ht="57.75" customHeight="1" x14ac:dyDescent="0.25">
      <c r="A17" s="3"/>
      <c r="B17" s="12" t="s">
        <v>84</v>
      </c>
      <c r="C17" s="2"/>
      <c r="D17" s="65"/>
      <c r="E17" s="2"/>
      <c r="F17" s="5"/>
      <c r="G17" s="1"/>
      <c r="H17" s="1"/>
      <c r="I17" s="2"/>
      <c r="J17" s="2"/>
      <c r="K17" s="2"/>
      <c r="L17" s="2"/>
      <c r="M17" s="2"/>
      <c r="N17" s="15"/>
      <c r="O17" s="15"/>
      <c r="P17" s="15"/>
      <c r="Q17" s="16">
        <f>SUM(Q7:Q16)</f>
        <v>0</v>
      </c>
      <c r="R17" s="16">
        <f>SUM(R7:R16)</f>
        <v>0</v>
      </c>
      <c r="S17" s="18">
        <f>SUM(S7:S16)</f>
        <v>0</v>
      </c>
      <c r="T17" s="18">
        <f>SUM(T7:T16)</f>
        <v>0</v>
      </c>
      <c r="U17" s="18">
        <f>SUM(U7:U16)</f>
        <v>0</v>
      </c>
      <c r="V17" s="69">
        <f>Q17+R17+S17+T17+U17</f>
        <v>0</v>
      </c>
      <c r="W17" s="75"/>
      <c r="X17" s="75"/>
    </row>
    <row r="18" spans="1:26" ht="23.25" customHeight="1" x14ac:dyDescent="0.25">
      <c r="A18" s="3"/>
      <c r="B18" s="12" t="s">
        <v>79</v>
      </c>
      <c r="C18" s="2">
        <v>20193.310000000001</v>
      </c>
      <c r="D18" s="65"/>
      <c r="E18" s="2"/>
      <c r="F18" s="5"/>
      <c r="G18" s="1"/>
      <c r="H18" s="1"/>
      <c r="I18" s="2"/>
      <c r="J18" s="2"/>
      <c r="K18" s="2"/>
      <c r="L18" s="2"/>
      <c r="M18" s="2"/>
      <c r="N18" s="15"/>
      <c r="O18" s="15"/>
      <c r="P18" s="15"/>
      <c r="Q18" s="16"/>
      <c r="R18" s="16"/>
      <c r="S18" s="16"/>
      <c r="T18" s="16"/>
      <c r="U18" s="16"/>
      <c r="V18" s="70">
        <f>D18</f>
        <v>0</v>
      </c>
      <c r="W18" s="75"/>
      <c r="X18" s="71"/>
    </row>
    <row r="19" spans="1:26" ht="60" customHeight="1" x14ac:dyDescent="0.25">
      <c r="A19" s="3"/>
      <c r="B19" s="12" t="s">
        <v>85</v>
      </c>
      <c r="C19" s="2"/>
      <c r="D19" s="65"/>
      <c r="E19" s="2"/>
      <c r="F19" s="5"/>
      <c r="G19" s="1"/>
      <c r="H19" s="1"/>
      <c r="I19" s="2"/>
      <c r="J19" s="2"/>
      <c r="K19" s="2"/>
      <c r="L19" s="2"/>
      <c r="M19" s="2"/>
      <c r="N19" s="15"/>
      <c r="O19" s="15"/>
      <c r="P19" s="15"/>
      <c r="Q19" s="16"/>
      <c r="R19" s="16"/>
      <c r="S19" s="16"/>
      <c r="T19" s="16"/>
      <c r="U19" s="16"/>
      <c r="V19" s="70">
        <f t="shared" ref="V19" si="12">V17+V18</f>
        <v>0</v>
      </c>
    </row>
    <row r="20" spans="1:26" ht="26.1" customHeight="1" x14ac:dyDescent="0.25">
      <c r="A20" s="3"/>
      <c r="B20" s="13" t="s">
        <v>26</v>
      </c>
      <c r="C20" s="2"/>
      <c r="D20" s="65"/>
      <c r="E20" s="2"/>
      <c r="F20" s="5"/>
      <c r="G20" s="1"/>
      <c r="H20" s="1"/>
      <c r="I20" s="2"/>
      <c r="J20" s="2"/>
      <c r="K20" s="2"/>
      <c r="L20" s="2"/>
      <c r="M20" s="2"/>
      <c r="N20" s="15"/>
      <c r="O20" s="15"/>
      <c r="P20" s="15"/>
      <c r="Q20" s="19"/>
      <c r="R20" s="19"/>
      <c r="S20" s="19"/>
      <c r="T20" s="19"/>
      <c r="U20" s="19"/>
      <c r="V20" s="78">
        <f t="shared" ref="V20" si="13">V19/1.18*0.18</f>
        <v>0</v>
      </c>
    </row>
    <row r="21" spans="1:26" ht="26.1" customHeight="1" x14ac:dyDescent="0.25">
      <c r="A21" s="89" t="s">
        <v>83</v>
      </c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1"/>
    </row>
    <row r="22" spans="1:26" s="25" customFormat="1" ht="51.75" customHeight="1" x14ac:dyDescent="0.25">
      <c r="A22" s="3">
        <v>1</v>
      </c>
      <c r="B22" s="4" t="s">
        <v>23</v>
      </c>
      <c r="C22" s="33">
        <f>0.64*1.18</f>
        <v>0.75519999999999998</v>
      </c>
      <c r="D22" s="83"/>
      <c r="E22" s="2" t="s">
        <v>2</v>
      </c>
      <c r="F22" s="5">
        <v>597.96</v>
      </c>
      <c r="G22" s="36">
        <v>22</v>
      </c>
      <c r="H22" s="36">
        <v>21</v>
      </c>
      <c r="I22" s="2">
        <v>23</v>
      </c>
      <c r="J22" s="2">
        <v>20</v>
      </c>
      <c r="K22" s="2">
        <v>22</v>
      </c>
      <c r="L22" s="33">
        <f t="shared" ref="L22:L30" si="14">F22*G22</f>
        <v>13155.12</v>
      </c>
      <c r="M22" s="2">
        <f t="shared" ref="M22:M30" si="15">F22*H22</f>
        <v>12557.16</v>
      </c>
      <c r="N22" s="15">
        <f t="shared" ref="N22:N30" si="16">F22*I22</f>
        <v>13753.080000000002</v>
      </c>
      <c r="O22" s="15">
        <f t="shared" ref="O22:O30" si="17">F22*J22</f>
        <v>11959.2</v>
      </c>
      <c r="P22" s="15">
        <f t="shared" ref="P22:P30" si="18">F22*K22</f>
        <v>13155.12</v>
      </c>
      <c r="Q22" s="15">
        <f t="shared" ref="Q22:Q30" si="19">D22*F22*G22</f>
        <v>0</v>
      </c>
      <c r="R22" s="15">
        <f t="shared" ref="R22:R30" si="20">D22*F22*H22</f>
        <v>0</v>
      </c>
      <c r="S22" s="15">
        <f t="shared" ref="S22:S28" si="21">D22*F22*I22</f>
        <v>0</v>
      </c>
      <c r="T22" s="15">
        <f t="shared" ref="T22:T28" si="22">D22*F22*J22</f>
        <v>0</v>
      </c>
      <c r="U22" s="15">
        <f t="shared" ref="U22:U28" si="23">D22*F22*K22</f>
        <v>0</v>
      </c>
      <c r="V22" s="15">
        <f t="shared" ref="V22:V28" si="24">Q22+R22+S22+T22+U22</f>
        <v>0</v>
      </c>
    </row>
    <row r="23" spans="1:26" s="25" customFormat="1" ht="24.75" customHeight="1" x14ac:dyDescent="0.25">
      <c r="A23" s="3">
        <v>2</v>
      </c>
      <c r="B23" s="4" t="s">
        <v>3</v>
      </c>
      <c r="C23" s="38">
        <f>0.99*1.18</f>
        <v>1.1681999999999999</v>
      </c>
      <c r="D23" s="84"/>
      <c r="E23" s="2" t="s">
        <v>2</v>
      </c>
      <c r="F23" s="5">
        <v>597.96</v>
      </c>
      <c r="G23" s="34">
        <v>30</v>
      </c>
      <c r="H23" s="34">
        <v>31</v>
      </c>
      <c r="I23" s="2">
        <v>31</v>
      </c>
      <c r="J23" s="2">
        <v>28</v>
      </c>
      <c r="K23" s="2">
        <v>31</v>
      </c>
      <c r="L23" s="33">
        <f t="shared" si="14"/>
        <v>17938.800000000003</v>
      </c>
      <c r="M23" s="33">
        <f t="shared" si="15"/>
        <v>18536.760000000002</v>
      </c>
      <c r="N23" s="15">
        <f t="shared" si="16"/>
        <v>18536.760000000002</v>
      </c>
      <c r="O23" s="15">
        <f t="shared" si="17"/>
        <v>16742.88</v>
      </c>
      <c r="P23" s="15">
        <f t="shared" si="18"/>
        <v>18536.760000000002</v>
      </c>
      <c r="Q23" s="15">
        <f t="shared" si="19"/>
        <v>0</v>
      </c>
      <c r="R23" s="15">
        <f t="shared" si="20"/>
        <v>0</v>
      </c>
      <c r="S23" s="15">
        <f t="shared" si="21"/>
        <v>0</v>
      </c>
      <c r="T23" s="15">
        <f t="shared" si="22"/>
        <v>0</v>
      </c>
      <c r="U23" s="15">
        <f t="shared" si="23"/>
        <v>0</v>
      </c>
      <c r="V23" s="15">
        <f t="shared" si="24"/>
        <v>0</v>
      </c>
    </row>
    <row r="24" spans="1:26" s="25" customFormat="1" ht="26.1" customHeight="1" x14ac:dyDescent="0.25">
      <c r="A24" s="3">
        <v>3</v>
      </c>
      <c r="B24" s="4" t="s">
        <v>27</v>
      </c>
      <c r="C24" s="38">
        <f>1.75*1.18</f>
        <v>2.0649999999999999</v>
      </c>
      <c r="D24" s="84"/>
      <c r="E24" s="2" t="s">
        <v>2</v>
      </c>
      <c r="F24" s="5">
        <v>66.44</v>
      </c>
      <c r="G24" s="34">
        <v>22</v>
      </c>
      <c r="H24" s="34">
        <v>21</v>
      </c>
      <c r="I24" s="2">
        <v>23</v>
      </c>
      <c r="J24" s="2">
        <v>20</v>
      </c>
      <c r="K24" s="2">
        <v>22</v>
      </c>
      <c r="L24" s="33">
        <f t="shared" si="14"/>
        <v>1461.6799999999998</v>
      </c>
      <c r="M24" s="33">
        <f t="shared" si="15"/>
        <v>1395.24</v>
      </c>
      <c r="N24" s="15">
        <f t="shared" si="16"/>
        <v>1528.12</v>
      </c>
      <c r="O24" s="15">
        <f t="shared" si="17"/>
        <v>1328.8</v>
      </c>
      <c r="P24" s="15">
        <f t="shared" si="18"/>
        <v>1461.6799999999998</v>
      </c>
      <c r="Q24" s="15">
        <f t="shared" si="19"/>
        <v>0</v>
      </c>
      <c r="R24" s="15">
        <f t="shared" si="20"/>
        <v>0</v>
      </c>
      <c r="S24" s="15">
        <f t="shared" si="21"/>
        <v>0</v>
      </c>
      <c r="T24" s="15">
        <f t="shared" si="22"/>
        <v>0</v>
      </c>
      <c r="U24" s="15">
        <f t="shared" si="23"/>
        <v>0</v>
      </c>
      <c r="V24" s="15">
        <f t="shared" si="24"/>
        <v>0</v>
      </c>
    </row>
    <row r="25" spans="1:26" s="25" customFormat="1" ht="41.25" customHeight="1" x14ac:dyDescent="0.25">
      <c r="A25" s="3">
        <v>4</v>
      </c>
      <c r="B25" s="4" t="s">
        <v>24</v>
      </c>
      <c r="C25" s="38">
        <f>1.69*1.18</f>
        <v>1.9941999999999998</v>
      </c>
      <c r="D25" s="84"/>
      <c r="E25" s="2" t="s">
        <v>2</v>
      </c>
      <c r="F25" s="5">
        <v>66.44</v>
      </c>
      <c r="G25" s="34">
        <v>30</v>
      </c>
      <c r="H25" s="34">
        <v>31</v>
      </c>
      <c r="I25" s="2">
        <v>31</v>
      </c>
      <c r="J25" s="2">
        <v>28</v>
      </c>
      <c r="K25" s="2">
        <v>31</v>
      </c>
      <c r="L25" s="33">
        <f t="shared" si="14"/>
        <v>1993.1999999999998</v>
      </c>
      <c r="M25" s="33">
        <f t="shared" si="15"/>
        <v>2059.64</v>
      </c>
      <c r="N25" s="15">
        <f t="shared" si="16"/>
        <v>2059.64</v>
      </c>
      <c r="O25" s="15">
        <f t="shared" si="17"/>
        <v>1860.32</v>
      </c>
      <c r="P25" s="15">
        <f t="shared" si="18"/>
        <v>2059.64</v>
      </c>
      <c r="Q25" s="15">
        <f t="shared" si="19"/>
        <v>0</v>
      </c>
      <c r="R25" s="15">
        <f t="shared" si="20"/>
        <v>0</v>
      </c>
      <c r="S25" s="15">
        <f t="shared" si="21"/>
        <v>0</v>
      </c>
      <c r="T25" s="15">
        <f t="shared" si="22"/>
        <v>0</v>
      </c>
      <c r="U25" s="15">
        <f t="shared" si="23"/>
        <v>0</v>
      </c>
      <c r="V25" s="15">
        <f t="shared" si="24"/>
        <v>0</v>
      </c>
    </row>
    <row r="26" spans="1:26" s="25" customFormat="1" ht="44.25" customHeight="1" x14ac:dyDescent="0.25">
      <c r="A26" s="3">
        <v>5</v>
      </c>
      <c r="B26" s="4" t="s">
        <v>32</v>
      </c>
      <c r="C26" s="33">
        <f>4.1076*1.18</f>
        <v>4.8469679999999995</v>
      </c>
      <c r="D26" s="83"/>
      <c r="E26" s="2" t="s">
        <v>2</v>
      </c>
      <c r="F26" s="5">
        <v>28</v>
      </c>
      <c r="G26" s="34">
        <v>4</v>
      </c>
      <c r="H26" s="34">
        <v>5</v>
      </c>
      <c r="I26" s="2">
        <v>4</v>
      </c>
      <c r="J26" s="2">
        <v>4</v>
      </c>
      <c r="K26" s="2">
        <v>5</v>
      </c>
      <c r="L26" s="33">
        <f t="shared" si="14"/>
        <v>112</v>
      </c>
      <c r="M26" s="33">
        <f t="shared" si="15"/>
        <v>140</v>
      </c>
      <c r="N26" s="39">
        <f t="shared" si="16"/>
        <v>112</v>
      </c>
      <c r="O26" s="39">
        <f t="shared" si="17"/>
        <v>112</v>
      </c>
      <c r="P26" s="39">
        <f t="shared" si="18"/>
        <v>140</v>
      </c>
      <c r="Q26" s="15">
        <f t="shared" si="19"/>
        <v>0</v>
      </c>
      <c r="R26" s="15">
        <f t="shared" si="20"/>
        <v>0</v>
      </c>
      <c r="S26" s="15">
        <f t="shared" si="21"/>
        <v>0</v>
      </c>
      <c r="T26" s="15">
        <f t="shared" si="22"/>
        <v>0</v>
      </c>
      <c r="U26" s="15">
        <f t="shared" si="23"/>
        <v>0</v>
      </c>
      <c r="V26" s="15">
        <f t="shared" si="24"/>
        <v>0</v>
      </c>
      <c r="W26" s="52"/>
    </row>
    <row r="27" spans="1:26" s="25" customFormat="1" ht="24" customHeight="1" x14ac:dyDescent="0.25">
      <c r="A27" s="3">
        <v>6</v>
      </c>
      <c r="B27" s="4" t="s">
        <v>30</v>
      </c>
      <c r="C27" s="33">
        <f>7.54*1.18</f>
        <v>8.8971999999999998</v>
      </c>
      <c r="D27" s="83"/>
      <c r="E27" s="2" t="s">
        <v>2</v>
      </c>
      <c r="F27" s="5">
        <v>6</v>
      </c>
      <c r="G27" s="34">
        <v>4</v>
      </c>
      <c r="H27" s="34">
        <v>5</v>
      </c>
      <c r="I27" s="2">
        <v>4</v>
      </c>
      <c r="J27" s="2">
        <v>4</v>
      </c>
      <c r="K27" s="2">
        <v>5</v>
      </c>
      <c r="L27" s="33">
        <f t="shared" si="14"/>
        <v>24</v>
      </c>
      <c r="M27" s="33">
        <f t="shared" si="15"/>
        <v>30</v>
      </c>
      <c r="N27" s="39">
        <f t="shared" si="16"/>
        <v>24</v>
      </c>
      <c r="O27" s="39">
        <f t="shared" si="17"/>
        <v>24</v>
      </c>
      <c r="P27" s="39">
        <f t="shared" si="18"/>
        <v>30</v>
      </c>
      <c r="Q27" s="15">
        <f t="shared" si="19"/>
        <v>0</v>
      </c>
      <c r="R27" s="15">
        <f t="shared" si="20"/>
        <v>0</v>
      </c>
      <c r="S27" s="15">
        <f t="shared" si="21"/>
        <v>0</v>
      </c>
      <c r="T27" s="15">
        <f t="shared" si="22"/>
        <v>0</v>
      </c>
      <c r="U27" s="15">
        <f t="shared" si="23"/>
        <v>0</v>
      </c>
      <c r="V27" s="15">
        <f t="shared" si="24"/>
        <v>0</v>
      </c>
    </row>
    <row r="28" spans="1:26" s="25" customFormat="1" ht="26.1" customHeight="1" x14ac:dyDescent="0.25">
      <c r="A28" s="3">
        <v>7</v>
      </c>
      <c r="B28" s="4" t="s">
        <v>8</v>
      </c>
      <c r="C28" s="33">
        <f>308.87*1.18</f>
        <v>364.46659999999997</v>
      </c>
      <c r="D28" s="83"/>
      <c r="E28" s="2" t="s">
        <v>17</v>
      </c>
      <c r="F28" s="38">
        <v>31.09</v>
      </c>
      <c r="G28" s="2">
        <v>15</v>
      </c>
      <c r="H28" s="2">
        <v>15</v>
      </c>
      <c r="I28" s="2">
        <v>16</v>
      </c>
      <c r="J28" s="2">
        <v>14</v>
      </c>
      <c r="K28" s="2">
        <v>15</v>
      </c>
      <c r="L28" s="33">
        <f t="shared" si="14"/>
        <v>466.35</v>
      </c>
      <c r="M28" s="33">
        <f t="shared" si="15"/>
        <v>466.35</v>
      </c>
      <c r="N28" s="39">
        <f t="shared" si="16"/>
        <v>497.44</v>
      </c>
      <c r="O28" s="39">
        <f t="shared" si="17"/>
        <v>435.26</v>
      </c>
      <c r="P28" s="39">
        <f t="shared" si="18"/>
        <v>466.35</v>
      </c>
      <c r="Q28" s="15">
        <f t="shared" si="19"/>
        <v>0</v>
      </c>
      <c r="R28" s="15">
        <f t="shared" si="20"/>
        <v>0</v>
      </c>
      <c r="S28" s="15">
        <f t="shared" si="21"/>
        <v>0</v>
      </c>
      <c r="T28" s="15">
        <f t="shared" si="22"/>
        <v>0</v>
      </c>
      <c r="U28" s="15">
        <f t="shared" si="23"/>
        <v>0</v>
      </c>
      <c r="V28" s="15">
        <f t="shared" si="24"/>
        <v>0</v>
      </c>
    </row>
    <row r="29" spans="1:26" s="25" customFormat="1" ht="26.1" customHeight="1" x14ac:dyDescent="0.25">
      <c r="A29" s="3">
        <v>8</v>
      </c>
      <c r="B29" s="6" t="s">
        <v>5</v>
      </c>
      <c r="C29" s="33">
        <f>8.03*1.18</f>
        <v>9.4753999999999987</v>
      </c>
      <c r="D29" s="83"/>
      <c r="E29" s="2" t="s">
        <v>4</v>
      </c>
      <c r="F29" s="5">
        <v>3</v>
      </c>
      <c r="G29" s="36">
        <v>30</v>
      </c>
      <c r="H29" s="36">
        <v>31</v>
      </c>
      <c r="I29" s="37">
        <v>31</v>
      </c>
      <c r="J29" s="37">
        <v>28</v>
      </c>
      <c r="K29" s="37">
        <v>31</v>
      </c>
      <c r="L29" s="33">
        <f t="shared" si="14"/>
        <v>90</v>
      </c>
      <c r="M29" s="33">
        <f t="shared" si="15"/>
        <v>93</v>
      </c>
      <c r="N29" s="39">
        <f t="shared" si="16"/>
        <v>93</v>
      </c>
      <c r="O29" s="39">
        <f t="shared" si="17"/>
        <v>84</v>
      </c>
      <c r="P29" s="39">
        <f t="shared" si="18"/>
        <v>93</v>
      </c>
      <c r="Q29" s="15">
        <f t="shared" si="19"/>
        <v>0</v>
      </c>
      <c r="R29" s="15">
        <f t="shared" si="20"/>
        <v>0</v>
      </c>
      <c r="S29" s="15">
        <f t="shared" ref="S29:U30" si="25">ROUND(($D29*N29),2)</f>
        <v>0</v>
      </c>
      <c r="T29" s="15">
        <f t="shared" si="25"/>
        <v>0</v>
      </c>
      <c r="U29" s="15">
        <f t="shared" si="25"/>
        <v>0</v>
      </c>
      <c r="V29" s="15">
        <f>SUM(S29:U29)</f>
        <v>0</v>
      </c>
    </row>
    <row r="30" spans="1:26" s="25" customFormat="1" ht="234.75" customHeight="1" x14ac:dyDescent="0.25">
      <c r="A30" s="3">
        <v>9</v>
      </c>
      <c r="B30" s="11" t="s">
        <v>18</v>
      </c>
      <c r="C30" s="53">
        <f>915.99*1.18</f>
        <v>1080.8681999999999</v>
      </c>
      <c r="D30" s="85"/>
      <c r="E30" s="10" t="s">
        <v>6</v>
      </c>
      <c r="F30" s="56">
        <v>14</v>
      </c>
      <c r="G30" s="54">
        <v>1</v>
      </c>
      <c r="H30" s="54">
        <v>1</v>
      </c>
      <c r="I30" s="10">
        <v>1</v>
      </c>
      <c r="J30" s="10">
        <v>1</v>
      </c>
      <c r="K30" s="10">
        <v>1</v>
      </c>
      <c r="L30" s="53">
        <f t="shared" si="14"/>
        <v>14</v>
      </c>
      <c r="M30" s="53">
        <f t="shared" si="15"/>
        <v>14</v>
      </c>
      <c r="N30" s="39">
        <f t="shared" si="16"/>
        <v>14</v>
      </c>
      <c r="O30" s="39">
        <f t="shared" si="17"/>
        <v>14</v>
      </c>
      <c r="P30" s="39">
        <f t="shared" si="18"/>
        <v>14</v>
      </c>
      <c r="Q30" s="15">
        <f t="shared" si="19"/>
        <v>0</v>
      </c>
      <c r="R30" s="15">
        <f t="shared" si="20"/>
        <v>0</v>
      </c>
      <c r="S30" s="15">
        <f t="shared" si="25"/>
        <v>0</v>
      </c>
      <c r="T30" s="15">
        <f t="shared" si="25"/>
        <v>0</v>
      </c>
      <c r="U30" s="15">
        <f t="shared" si="25"/>
        <v>0</v>
      </c>
      <c r="V30" s="15">
        <f>SUM(S30:U30)</f>
        <v>0</v>
      </c>
    </row>
    <row r="31" spans="1:26" s="25" customFormat="1" ht="48.75" customHeight="1" x14ac:dyDescent="0.25">
      <c r="A31" s="3"/>
      <c r="B31" s="26" t="s">
        <v>86</v>
      </c>
      <c r="C31" s="81"/>
      <c r="D31" s="86"/>
      <c r="E31" s="30"/>
      <c r="F31" s="57"/>
      <c r="G31" s="30"/>
      <c r="H31" s="30"/>
      <c r="I31" s="30"/>
      <c r="J31" s="30"/>
      <c r="K31" s="30"/>
      <c r="L31" s="30"/>
      <c r="M31" s="30"/>
      <c r="N31" s="16"/>
      <c r="O31" s="16"/>
      <c r="P31" s="16"/>
      <c r="Q31" s="16">
        <f>SUM(Q22:Q30)</f>
        <v>0</v>
      </c>
      <c r="R31" s="16">
        <f>SUM(R22:R30)</f>
        <v>0</v>
      </c>
      <c r="S31" s="16">
        <f>SUM(S22:S30)</f>
        <v>0</v>
      </c>
      <c r="T31" s="16">
        <f>SUM(T22:T30)</f>
        <v>0</v>
      </c>
      <c r="U31" s="16">
        <f>SUM(U22:U30)</f>
        <v>0</v>
      </c>
      <c r="V31" s="70">
        <f>Q31+R31+S31+T31+U31</f>
        <v>0</v>
      </c>
      <c r="W31" s="76"/>
      <c r="X31" s="76"/>
    </row>
    <row r="32" spans="1:26" s="25" customFormat="1" ht="23.25" customHeight="1" x14ac:dyDescent="0.25">
      <c r="A32" s="3"/>
      <c r="B32" s="12" t="s">
        <v>80</v>
      </c>
      <c r="C32" s="2">
        <v>19854.009999999998</v>
      </c>
      <c r="D32" s="65"/>
      <c r="E32" s="2"/>
      <c r="F32" s="5"/>
      <c r="G32" s="1"/>
      <c r="H32" s="1"/>
      <c r="I32" s="2"/>
      <c r="J32" s="2"/>
      <c r="K32" s="2"/>
      <c r="L32" s="2"/>
      <c r="M32" s="2"/>
      <c r="N32" s="15"/>
      <c r="O32" s="15"/>
      <c r="P32" s="15"/>
      <c r="Q32" s="16"/>
      <c r="R32" s="16"/>
      <c r="S32" s="16"/>
      <c r="T32" s="16"/>
      <c r="U32" s="16"/>
      <c r="V32" s="70">
        <f>D32</f>
        <v>0</v>
      </c>
      <c r="W32" s="76"/>
      <c r="X32" s="77"/>
      <c r="Z32" s="76"/>
    </row>
    <row r="33" spans="1:25" s="25" customFormat="1" ht="57" customHeight="1" x14ac:dyDescent="0.25">
      <c r="A33" s="3"/>
      <c r="B33" s="12" t="s">
        <v>87</v>
      </c>
      <c r="C33" s="2"/>
      <c r="D33" s="65"/>
      <c r="E33" s="2"/>
      <c r="F33" s="5"/>
      <c r="G33" s="1"/>
      <c r="H33" s="1"/>
      <c r="I33" s="2"/>
      <c r="J33" s="2"/>
      <c r="K33" s="2"/>
      <c r="L33" s="2"/>
      <c r="M33" s="2"/>
      <c r="N33" s="15"/>
      <c r="O33" s="15"/>
      <c r="P33" s="15"/>
      <c r="Q33" s="16"/>
      <c r="R33" s="16"/>
      <c r="S33" s="16"/>
      <c r="T33" s="16"/>
      <c r="U33" s="16"/>
      <c r="V33" s="70">
        <f t="shared" ref="V33" si="26">V31+V32</f>
        <v>0</v>
      </c>
    </row>
    <row r="34" spans="1:25" s="25" customFormat="1" ht="26.1" customHeight="1" x14ac:dyDescent="0.25">
      <c r="A34" s="7"/>
      <c r="B34" s="14" t="s">
        <v>26</v>
      </c>
      <c r="C34" s="81"/>
      <c r="D34" s="86"/>
      <c r="E34" s="30"/>
      <c r="F34" s="57"/>
      <c r="G34" s="30"/>
      <c r="H34" s="30"/>
      <c r="I34" s="30"/>
      <c r="J34" s="30"/>
      <c r="K34" s="30"/>
      <c r="L34" s="30"/>
      <c r="M34" s="30"/>
      <c r="N34" s="16"/>
      <c r="O34" s="16"/>
      <c r="P34" s="16"/>
      <c r="Q34" s="19"/>
      <c r="R34" s="19"/>
      <c r="S34" s="19"/>
      <c r="T34" s="19"/>
      <c r="U34" s="19"/>
      <c r="V34" s="78">
        <f t="shared" ref="V34" si="27">V33/1.18*0.18</f>
        <v>0</v>
      </c>
    </row>
    <row r="35" spans="1:25" s="25" customFormat="1" ht="26.1" customHeight="1" x14ac:dyDescent="0.25">
      <c r="A35" s="89" t="s">
        <v>81</v>
      </c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1"/>
    </row>
    <row r="36" spans="1:25" s="25" customFormat="1" ht="51.75" customHeight="1" x14ac:dyDescent="0.25">
      <c r="A36" s="3">
        <v>1</v>
      </c>
      <c r="B36" s="4" t="s">
        <v>23</v>
      </c>
      <c r="C36" s="33">
        <f>0.64*1.18</f>
        <v>0.75519999999999998</v>
      </c>
      <c r="D36" s="83"/>
      <c r="E36" s="2" t="s">
        <v>2</v>
      </c>
      <c r="F36" s="5">
        <v>1318.5</v>
      </c>
      <c r="G36" s="36">
        <v>22</v>
      </c>
      <c r="H36" s="36">
        <v>21</v>
      </c>
      <c r="I36" s="2">
        <v>23</v>
      </c>
      <c r="J36" s="2">
        <v>20</v>
      </c>
      <c r="K36" s="2">
        <v>22</v>
      </c>
      <c r="L36" s="33">
        <f t="shared" ref="L36:L44" si="28">F36*G36</f>
        <v>29007</v>
      </c>
      <c r="M36" s="2">
        <f t="shared" ref="M36:M44" si="29">F36*H36</f>
        <v>27688.5</v>
      </c>
      <c r="N36" s="15">
        <f t="shared" ref="N36:N44" si="30">F36*I36</f>
        <v>30325.5</v>
      </c>
      <c r="O36" s="15">
        <f t="shared" ref="O36:O44" si="31">F36*J36</f>
        <v>26370</v>
      </c>
      <c r="P36" s="15">
        <f t="shared" ref="P36:P44" si="32">F36*K36</f>
        <v>29007</v>
      </c>
      <c r="Q36" s="15">
        <f t="shared" ref="Q36:Q44" si="33">D36*F36*G36</f>
        <v>0</v>
      </c>
      <c r="R36" s="15">
        <f t="shared" ref="R36:R44" si="34">D36*F36*H36</f>
        <v>0</v>
      </c>
      <c r="S36" s="15">
        <f t="shared" ref="S36:S42" si="35">D36*F36*I36</f>
        <v>0</v>
      </c>
      <c r="T36" s="15">
        <f t="shared" ref="T36:T42" si="36">D36*F36*J36</f>
        <v>0</v>
      </c>
      <c r="U36" s="15">
        <f t="shared" ref="U36:U42" si="37">D36*F36*K36</f>
        <v>0</v>
      </c>
      <c r="V36" s="15">
        <f t="shared" ref="V36:V42" si="38">Q36+R36+S36+T36+U36</f>
        <v>0</v>
      </c>
    </row>
    <row r="37" spans="1:25" s="25" customFormat="1" ht="24.75" customHeight="1" x14ac:dyDescent="0.25">
      <c r="A37" s="3">
        <v>2</v>
      </c>
      <c r="B37" s="4" t="s">
        <v>3</v>
      </c>
      <c r="C37" s="38">
        <f>0.99*1.18</f>
        <v>1.1681999999999999</v>
      </c>
      <c r="D37" s="84"/>
      <c r="E37" s="2" t="s">
        <v>2</v>
      </c>
      <c r="F37" s="5">
        <v>1318.5</v>
      </c>
      <c r="G37" s="34">
        <v>30</v>
      </c>
      <c r="H37" s="34">
        <v>31</v>
      </c>
      <c r="I37" s="2">
        <v>31</v>
      </c>
      <c r="J37" s="2">
        <v>28</v>
      </c>
      <c r="K37" s="2">
        <v>31</v>
      </c>
      <c r="L37" s="33">
        <f t="shared" si="28"/>
        <v>39555</v>
      </c>
      <c r="M37" s="33">
        <f t="shared" si="29"/>
        <v>40873.5</v>
      </c>
      <c r="N37" s="15">
        <f t="shared" si="30"/>
        <v>40873.5</v>
      </c>
      <c r="O37" s="15">
        <f t="shared" si="31"/>
        <v>36918</v>
      </c>
      <c r="P37" s="15">
        <f t="shared" si="32"/>
        <v>40873.5</v>
      </c>
      <c r="Q37" s="15">
        <f t="shared" si="33"/>
        <v>0</v>
      </c>
      <c r="R37" s="15">
        <f t="shared" si="34"/>
        <v>0</v>
      </c>
      <c r="S37" s="15">
        <f t="shared" si="35"/>
        <v>0</v>
      </c>
      <c r="T37" s="15">
        <f t="shared" si="36"/>
        <v>0</v>
      </c>
      <c r="U37" s="15">
        <f t="shared" si="37"/>
        <v>0</v>
      </c>
      <c r="V37" s="15">
        <f t="shared" si="38"/>
        <v>0</v>
      </c>
    </row>
    <row r="38" spans="1:25" s="25" customFormat="1" ht="26.1" customHeight="1" x14ac:dyDescent="0.25">
      <c r="A38" s="3">
        <v>3</v>
      </c>
      <c r="B38" s="4" t="s">
        <v>27</v>
      </c>
      <c r="C38" s="38">
        <f>1.75*1.18</f>
        <v>2.0649999999999999</v>
      </c>
      <c r="D38" s="84"/>
      <c r="E38" s="2" t="s">
        <v>2</v>
      </c>
      <c r="F38" s="5">
        <v>1615.5</v>
      </c>
      <c r="G38" s="34">
        <v>22</v>
      </c>
      <c r="H38" s="34">
        <v>21</v>
      </c>
      <c r="I38" s="2">
        <v>23</v>
      </c>
      <c r="J38" s="2">
        <v>20</v>
      </c>
      <c r="K38" s="2">
        <v>22</v>
      </c>
      <c r="L38" s="33">
        <f t="shared" si="28"/>
        <v>35541</v>
      </c>
      <c r="M38" s="33">
        <f t="shared" si="29"/>
        <v>33925.5</v>
      </c>
      <c r="N38" s="15">
        <f t="shared" si="30"/>
        <v>37156.5</v>
      </c>
      <c r="O38" s="15">
        <f t="shared" si="31"/>
        <v>32310</v>
      </c>
      <c r="P38" s="15">
        <f t="shared" si="32"/>
        <v>35541</v>
      </c>
      <c r="Q38" s="15">
        <f t="shared" si="33"/>
        <v>0</v>
      </c>
      <c r="R38" s="15">
        <f t="shared" si="34"/>
        <v>0</v>
      </c>
      <c r="S38" s="15">
        <f t="shared" si="35"/>
        <v>0</v>
      </c>
      <c r="T38" s="15">
        <f t="shared" si="36"/>
        <v>0</v>
      </c>
      <c r="U38" s="15">
        <f t="shared" si="37"/>
        <v>0</v>
      </c>
      <c r="V38" s="15">
        <f t="shared" si="38"/>
        <v>0</v>
      </c>
    </row>
    <row r="39" spans="1:25" s="25" customFormat="1" ht="41.25" customHeight="1" x14ac:dyDescent="0.25">
      <c r="A39" s="3">
        <v>4</v>
      </c>
      <c r="B39" s="4" t="s">
        <v>24</v>
      </c>
      <c r="C39" s="38">
        <f>1.69*1.18</f>
        <v>1.9941999999999998</v>
      </c>
      <c r="D39" s="84"/>
      <c r="E39" s="2" t="s">
        <v>2</v>
      </c>
      <c r="F39" s="5">
        <v>1615.5</v>
      </c>
      <c r="G39" s="34">
        <v>30</v>
      </c>
      <c r="H39" s="34">
        <v>31</v>
      </c>
      <c r="I39" s="2">
        <v>31</v>
      </c>
      <c r="J39" s="2">
        <v>28</v>
      </c>
      <c r="K39" s="2">
        <v>31</v>
      </c>
      <c r="L39" s="33">
        <f t="shared" si="28"/>
        <v>48465</v>
      </c>
      <c r="M39" s="33">
        <f t="shared" si="29"/>
        <v>50080.5</v>
      </c>
      <c r="N39" s="15">
        <f t="shared" si="30"/>
        <v>50080.5</v>
      </c>
      <c r="O39" s="15">
        <f t="shared" si="31"/>
        <v>45234</v>
      </c>
      <c r="P39" s="15">
        <f t="shared" si="32"/>
        <v>50080.5</v>
      </c>
      <c r="Q39" s="15">
        <f t="shared" si="33"/>
        <v>0</v>
      </c>
      <c r="R39" s="15">
        <f t="shared" si="34"/>
        <v>0</v>
      </c>
      <c r="S39" s="15">
        <f t="shared" si="35"/>
        <v>0</v>
      </c>
      <c r="T39" s="15">
        <f t="shared" si="36"/>
        <v>0</v>
      </c>
      <c r="U39" s="15">
        <f t="shared" si="37"/>
        <v>0</v>
      </c>
      <c r="V39" s="15">
        <f t="shared" si="38"/>
        <v>0</v>
      </c>
    </row>
    <row r="40" spans="1:25" s="25" customFormat="1" ht="44.25" customHeight="1" x14ac:dyDescent="0.25">
      <c r="A40" s="3">
        <v>5</v>
      </c>
      <c r="B40" s="4" t="s">
        <v>33</v>
      </c>
      <c r="C40" s="33">
        <f>4.1076*1.18</f>
        <v>4.8469679999999995</v>
      </c>
      <c r="D40" s="83"/>
      <c r="E40" s="2" t="s">
        <v>2</v>
      </c>
      <c r="F40" s="5">
        <v>56</v>
      </c>
      <c r="G40" s="34">
        <v>4</v>
      </c>
      <c r="H40" s="34">
        <v>5</v>
      </c>
      <c r="I40" s="2">
        <v>4</v>
      </c>
      <c r="J40" s="2">
        <v>4</v>
      </c>
      <c r="K40" s="2">
        <v>5</v>
      </c>
      <c r="L40" s="33">
        <f t="shared" si="28"/>
        <v>224</v>
      </c>
      <c r="M40" s="33">
        <f t="shared" si="29"/>
        <v>280</v>
      </c>
      <c r="N40" s="39">
        <f t="shared" si="30"/>
        <v>224</v>
      </c>
      <c r="O40" s="39">
        <f t="shared" si="31"/>
        <v>224</v>
      </c>
      <c r="P40" s="39">
        <f t="shared" si="32"/>
        <v>280</v>
      </c>
      <c r="Q40" s="15">
        <f t="shared" si="33"/>
        <v>0</v>
      </c>
      <c r="R40" s="15">
        <f t="shared" si="34"/>
        <v>0</v>
      </c>
      <c r="S40" s="15">
        <f t="shared" si="35"/>
        <v>0</v>
      </c>
      <c r="T40" s="15">
        <f t="shared" si="36"/>
        <v>0</v>
      </c>
      <c r="U40" s="15">
        <f t="shared" si="37"/>
        <v>0</v>
      </c>
      <c r="V40" s="15">
        <f t="shared" si="38"/>
        <v>0</v>
      </c>
      <c r="W40" s="52"/>
    </row>
    <row r="41" spans="1:25" s="25" customFormat="1" ht="34.5" customHeight="1" x14ac:dyDescent="0.25">
      <c r="A41" s="3">
        <v>6</v>
      </c>
      <c r="B41" s="4" t="s">
        <v>45</v>
      </c>
      <c r="C41" s="33">
        <f>7.54*1.18</f>
        <v>8.8971999999999998</v>
      </c>
      <c r="D41" s="83"/>
      <c r="E41" s="2" t="s">
        <v>2</v>
      </c>
      <c r="F41" s="5">
        <v>33.9</v>
      </c>
      <c r="G41" s="34">
        <v>4</v>
      </c>
      <c r="H41" s="34">
        <v>5</v>
      </c>
      <c r="I41" s="2">
        <v>4</v>
      </c>
      <c r="J41" s="2">
        <v>4</v>
      </c>
      <c r="K41" s="2">
        <v>5</v>
      </c>
      <c r="L41" s="33">
        <f t="shared" si="28"/>
        <v>135.6</v>
      </c>
      <c r="M41" s="33">
        <f t="shared" si="29"/>
        <v>169.5</v>
      </c>
      <c r="N41" s="39">
        <f t="shared" si="30"/>
        <v>135.6</v>
      </c>
      <c r="O41" s="39">
        <f t="shared" si="31"/>
        <v>135.6</v>
      </c>
      <c r="P41" s="39">
        <f t="shared" si="32"/>
        <v>169.5</v>
      </c>
      <c r="Q41" s="15">
        <f t="shared" si="33"/>
        <v>0</v>
      </c>
      <c r="R41" s="15">
        <f t="shared" si="34"/>
        <v>0</v>
      </c>
      <c r="S41" s="15">
        <f t="shared" si="35"/>
        <v>0</v>
      </c>
      <c r="T41" s="15">
        <f t="shared" si="36"/>
        <v>0</v>
      </c>
      <c r="U41" s="15">
        <f t="shared" si="37"/>
        <v>0</v>
      </c>
      <c r="V41" s="15">
        <f t="shared" si="38"/>
        <v>0</v>
      </c>
    </row>
    <row r="42" spans="1:25" s="25" customFormat="1" ht="26.1" customHeight="1" x14ac:dyDescent="0.25">
      <c r="A42" s="3">
        <v>7</v>
      </c>
      <c r="B42" s="4" t="s">
        <v>8</v>
      </c>
      <c r="C42" s="2">
        <v>364.46</v>
      </c>
      <c r="D42" s="65"/>
      <c r="E42" s="2" t="s">
        <v>17</v>
      </c>
      <c r="F42" s="38">
        <v>31.417000000000002</v>
      </c>
      <c r="G42" s="2">
        <v>15</v>
      </c>
      <c r="H42" s="2">
        <v>15</v>
      </c>
      <c r="I42" s="2">
        <v>16</v>
      </c>
      <c r="J42" s="2">
        <v>14</v>
      </c>
      <c r="K42" s="2">
        <v>15</v>
      </c>
      <c r="L42" s="33">
        <f t="shared" si="28"/>
        <v>471.255</v>
      </c>
      <c r="M42" s="33">
        <f t="shared" si="29"/>
        <v>471.255</v>
      </c>
      <c r="N42" s="39">
        <f t="shared" si="30"/>
        <v>502.67200000000003</v>
      </c>
      <c r="O42" s="39">
        <f t="shared" si="31"/>
        <v>439.83800000000002</v>
      </c>
      <c r="P42" s="39">
        <f t="shared" si="32"/>
        <v>471.255</v>
      </c>
      <c r="Q42" s="15">
        <f t="shared" si="33"/>
        <v>0</v>
      </c>
      <c r="R42" s="15">
        <f t="shared" si="34"/>
        <v>0</v>
      </c>
      <c r="S42" s="15">
        <f t="shared" si="35"/>
        <v>0</v>
      </c>
      <c r="T42" s="15">
        <f t="shared" si="36"/>
        <v>0</v>
      </c>
      <c r="U42" s="15">
        <f t="shared" si="37"/>
        <v>0</v>
      </c>
      <c r="V42" s="15">
        <f t="shared" si="38"/>
        <v>0</v>
      </c>
    </row>
    <row r="43" spans="1:25" s="25" customFormat="1" ht="26.1" customHeight="1" x14ac:dyDescent="0.25">
      <c r="A43" s="3">
        <v>8</v>
      </c>
      <c r="B43" s="6" t="s">
        <v>5</v>
      </c>
      <c r="C43" s="33">
        <f>8.03*1.18</f>
        <v>9.4753999999999987</v>
      </c>
      <c r="D43" s="83"/>
      <c r="E43" s="2" t="s">
        <v>4</v>
      </c>
      <c r="F43" s="5">
        <v>15</v>
      </c>
      <c r="G43" s="36">
        <v>30</v>
      </c>
      <c r="H43" s="36">
        <v>31</v>
      </c>
      <c r="I43" s="37">
        <v>31</v>
      </c>
      <c r="J43" s="37">
        <v>28</v>
      </c>
      <c r="K43" s="37">
        <v>31</v>
      </c>
      <c r="L43" s="33">
        <f t="shared" si="28"/>
        <v>450</v>
      </c>
      <c r="M43" s="33">
        <f t="shared" si="29"/>
        <v>465</v>
      </c>
      <c r="N43" s="39">
        <f t="shared" si="30"/>
        <v>465</v>
      </c>
      <c r="O43" s="39">
        <f t="shared" si="31"/>
        <v>420</v>
      </c>
      <c r="P43" s="39">
        <f t="shared" si="32"/>
        <v>465</v>
      </c>
      <c r="Q43" s="15">
        <f t="shared" si="33"/>
        <v>0</v>
      </c>
      <c r="R43" s="15">
        <f t="shared" si="34"/>
        <v>0</v>
      </c>
      <c r="S43" s="15">
        <f t="shared" ref="S43:U44" si="39">ROUND(($D43*N43),2)</f>
        <v>0</v>
      </c>
      <c r="T43" s="15">
        <f t="shared" si="39"/>
        <v>0</v>
      </c>
      <c r="U43" s="15">
        <f t="shared" si="39"/>
        <v>0</v>
      </c>
      <c r="V43" s="15">
        <f>SUM(S43:U43)</f>
        <v>0</v>
      </c>
    </row>
    <row r="44" spans="1:25" s="25" customFormat="1" ht="234.75" customHeight="1" x14ac:dyDescent="0.25">
      <c r="A44" s="3">
        <v>9</v>
      </c>
      <c r="B44" s="11" t="s">
        <v>18</v>
      </c>
      <c r="C44" s="53">
        <f>915.99*1.18</f>
        <v>1080.8681999999999</v>
      </c>
      <c r="D44" s="85"/>
      <c r="E44" s="10" t="s">
        <v>6</v>
      </c>
      <c r="F44" s="56">
        <v>56</v>
      </c>
      <c r="G44" s="54">
        <v>1</v>
      </c>
      <c r="H44" s="54">
        <v>1</v>
      </c>
      <c r="I44" s="10">
        <v>1</v>
      </c>
      <c r="J44" s="10">
        <v>1</v>
      </c>
      <c r="K44" s="10">
        <v>1</v>
      </c>
      <c r="L44" s="53">
        <f t="shared" si="28"/>
        <v>56</v>
      </c>
      <c r="M44" s="53">
        <f t="shared" si="29"/>
        <v>56</v>
      </c>
      <c r="N44" s="39">
        <f t="shared" si="30"/>
        <v>56</v>
      </c>
      <c r="O44" s="39">
        <f t="shared" si="31"/>
        <v>56</v>
      </c>
      <c r="P44" s="39">
        <f t="shared" si="32"/>
        <v>56</v>
      </c>
      <c r="Q44" s="15">
        <f t="shared" si="33"/>
        <v>0</v>
      </c>
      <c r="R44" s="15">
        <f t="shared" si="34"/>
        <v>0</v>
      </c>
      <c r="S44" s="15">
        <f t="shared" si="39"/>
        <v>0</v>
      </c>
      <c r="T44" s="15">
        <f t="shared" si="39"/>
        <v>0</v>
      </c>
      <c r="U44" s="15">
        <f t="shared" si="39"/>
        <v>0</v>
      </c>
      <c r="V44" s="15">
        <f>SUM(S44:U44)</f>
        <v>0</v>
      </c>
    </row>
    <row r="45" spans="1:25" s="25" customFormat="1" ht="41.25" customHeight="1" x14ac:dyDescent="0.25">
      <c r="A45" s="3"/>
      <c r="B45" s="12" t="s">
        <v>101</v>
      </c>
      <c r="C45" s="2"/>
      <c r="D45" s="65"/>
      <c r="E45" s="2"/>
      <c r="F45" s="5"/>
      <c r="G45" s="1"/>
      <c r="H45" s="1"/>
      <c r="I45" s="2"/>
      <c r="J45" s="2"/>
      <c r="K45" s="2"/>
      <c r="L45" s="2"/>
      <c r="M45" s="2"/>
      <c r="N45" s="15"/>
      <c r="O45" s="15"/>
      <c r="P45" s="15"/>
      <c r="Q45" s="16">
        <f>SUM(Q36:Q44)</f>
        <v>0</v>
      </c>
      <c r="R45" s="16">
        <f>SUM(R36:R44)</f>
        <v>0</v>
      </c>
      <c r="S45" s="18">
        <f>SUM(S36:S44)</f>
        <v>0</v>
      </c>
      <c r="T45" s="18">
        <f>SUM(T36:T44)</f>
        <v>0</v>
      </c>
      <c r="U45" s="18">
        <f>SUM(U36:U44)</f>
        <v>0</v>
      </c>
      <c r="V45" s="69">
        <f>Q45+R45+S45+T45+U45</f>
        <v>0</v>
      </c>
      <c r="W45" s="76"/>
      <c r="X45" s="76"/>
      <c r="Y45" s="52"/>
    </row>
    <row r="46" spans="1:25" s="25" customFormat="1" ht="23.25" customHeight="1" x14ac:dyDescent="0.25">
      <c r="A46" s="3"/>
      <c r="B46" s="12" t="s">
        <v>80</v>
      </c>
      <c r="C46" s="2">
        <v>47647.09</v>
      </c>
      <c r="D46" s="65"/>
      <c r="E46" s="2"/>
      <c r="F46" s="5"/>
      <c r="G46" s="1"/>
      <c r="H46" s="1"/>
      <c r="I46" s="2"/>
      <c r="J46" s="2"/>
      <c r="K46" s="2"/>
      <c r="L46" s="2"/>
      <c r="M46" s="2"/>
      <c r="N46" s="15"/>
      <c r="O46" s="15"/>
      <c r="P46" s="15"/>
      <c r="Q46" s="16"/>
      <c r="R46" s="16"/>
      <c r="S46" s="16"/>
      <c r="T46" s="16"/>
      <c r="U46" s="16"/>
      <c r="V46" s="70">
        <f>D46</f>
        <v>0</v>
      </c>
      <c r="W46" s="76"/>
      <c r="X46" s="77"/>
    </row>
    <row r="47" spans="1:25" s="25" customFormat="1" ht="46.5" customHeight="1" x14ac:dyDescent="0.25">
      <c r="A47" s="3"/>
      <c r="B47" s="12" t="s">
        <v>102</v>
      </c>
      <c r="C47" s="2"/>
      <c r="D47" s="65"/>
      <c r="E47" s="2"/>
      <c r="F47" s="5"/>
      <c r="G47" s="1"/>
      <c r="H47" s="1"/>
      <c r="I47" s="2"/>
      <c r="J47" s="2"/>
      <c r="K47" s="2"/>
      <c r="L47" s="2"/>
      <c r="M47" s="2"/>
      <c r="N47" s="15"/>
      <c r="O47" s="15"/>
      <c r="P47" s="15"/>
      <c r="Q47" s="16"/>
      <c r="R47" s="16"/>
      <c r="S47" s="16"/>
      <c r="T47" s="16"/>
      <c r="U47" s="16"/>
      <c r="V47" s="70">
        <f t="shared" ref="V47" si="40">V45+V46</f>
        <v>0</v>
      </c>
    </row>
    <row r="48" spans="1:25" s="25" customFormat="1" ht="26.1" customHeight="1" x14ac:dyDescent="0.25">
      <c r="A48" s="3"/>
      <c r="B48" s="13" t="s">
        <v>26</v>
      </c>
      <c r="C48" s="2"/>
      <c r="D48" s="65"/>
      <c r="E48" s="2"/>
      <c r="F48" s="5"/>
      <c r="G48" s="1"/>
      <c r="H48" s="1"/>
      <c r="I48" s="2"/>
      <c r="J48" s="2"/>
      <c r="K48" s="2"/>
      <c r="L48" s="2"/>
      <c r="M48" s="2"/>
      <c r="N48" s="15"/>
      <c r="O48" s="15"/>
      <c r="P48" s="15"/>
      <c r="Q48" s="19"/>
      <c r="R48" s="19"/>
      <c r="S48" s="19"/>
      <c r="T48" s="19"/>
      <c r="U48" s="19"/>
      <c r="V48" s="78">
        <f t="shared" ref="V48" si="41">V47/1.18*0.18</f>
        <v>0</v>
      </c>
    </row>
    <row r="49" spans="1:23" s="25" customFormat="1" ht="26.1" customHeight="1" x14ac:dyDescent="0.25">
      <c r="A49" s="89" t="s">
        <v>59</v>
      </c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1"/>
    </row>
    <row r="50" spans="1:23" s="25" customFormat="1" ht="51.75" customHeight="1" x14ac:dyDescent="0.25">
      <c r="A50" s="3">
        <v>1</v>
      </c>
      <c r="B50" s="4" t="s">
        <v>23</v>
      </c>
      <c r="C50" s="33">
        <f>0.64*1.18</f>
        <v>0.75519999999999998</v>
      </c>
      <c r="D50" s="83"/>
      <c r="E50" s="2" t="s">
        <v>2</v>
      </c>
      <c r="F50" s="5">
        <v>1301</v>
      </c>
      <c r="G50" s="36">
        <v>22</v>
      </c>
      <c r="H50" s="36">
        <v>21</v>
      </c>
      <c r="I50" s="2">
        <v>23</v>
      </c>
      <c r="J50" s="2">
        <v>20</v>
      </c>
      <c r="K50" s="2">
        <v>22</v>
      </c>
      <c r="L50" s="33">
        <f t="shared" ref="L50:L59" si="42">F50*G50</f>
        <v>28622</v>
      </c>
      <c r="M50" s="2">
        <f t="shared" ref="M50:M59" si="43">F50*H50</f>
        <v>27321</v>
      </c>
      <c r="N50" s="15">
        <f t="shared" ref="N50:N59" si="44">F50*I50</f>
        <v>29923</v>
      </c>
      <c r="O50" s="15">
        <f t="shared" ref="O50:O59" si="45">F50*J50</f>
        <v>26020</v>
      </c>
      <c r="P50" s="15">
        <f t="shared" ref="P50:P59" si="46">F50*K50</f>
        <v>28622</v>
      </c>
      <c r="Q50" s="15">
        <f t="shared" ref="Q50:Q59" si="47">D50*F50*G50</f>
        <v>0</v>
      </c>
      <c r="R50" s="15">
        <f t="shared" ref="R50:R59" si="48">D50*F50*H50</f>
        <v>0</v>
      </c>
      <c r="S50" s="15">
        <f t="shared" ref="S50:S57" si="49">D50*F50*I50</f>
        <v>0</v>
      </c>
      <c r="T50" s="15">
        <f t="shared" ref="T50:T57" si="50">D50*F50*J50</f>
        <v>0</v>
      </c>
      <c r="U50" s="15">
        <f t="shared" ref="U50:U57" si="51">D50*F50*K50</f>
        <v>0</v>
      </c>
      <c r="V50" s="15">
        <f t="shared" ref="V50:V57" si="52">Q50+R50+S50+T50+U50</f>
        <v>0</v>
      </c>
    </row>
    <row r="51" spans="1:23" s="25" customFormat="1" ht="24.75" customHeight="1" x14ac:dyDescent="0.25">
      <c r="A51" s="3">
        <v>2</v>
      </c>
      <c r="B51" s="4" t="s">
        <v>3</v>
      </c>
      <c r="C51" s="38">
        <f>0.99*1.18</f>
        <v>1.1681999999999999</v>
      </c>
      <c r="D51" s="84"/>
      <c r="E51" s="2" t="s">
        <v>2</v>
      </c>
      <c r="F51" s="5">
        <v>1301</v>
      </c>
      <c r="G51" s="34">
        <v>30</v>
      </c>
      <c r="H51" s="34">
        <v>31</v>
      </c>
      <c r="I51" s="2">
        <v>31</v>
      </c>
      <c r="J51" s="2">
        <v>28</v>
      </c>
      <c r="K51" s="2">
        <v>31</v>
      </c>
      <c r="L51" s="33">
        <f t="shared" si="42"/>
        <v>39030</v>
      </c>
      <c r="M51" s="33">
        <f t="shared" si="43"/>
        <v>40331</v>
      </c>
      <c r="N51" s="15">
        <f t="shared" si="44"/>
        <v>40331</v>
      </c>
      <c r="O51" s="15">
        <f t="shared" si="45"/>
        <v>36428</v>
      </c>
      <c r="P51" s="15">
        <f t="shared" si="46"/>
        <v>40331</v>
      </c>
      <c r="Q51" s="15">
        <f t="shared" si="47"/>
        <v>0</v>
      </c>
      <c r="R51" s="15">
        <f t="shared" si="48"/>
        <v>0</v>
      </c>
      <c r="S51" s="15">
        <f t="shared" si="49"/>
        <v>0</v>
      </c>
      <c r="T51" s="15">
        <f t="shared" si="50"/>
        <v>0</v>
      </c>
      <c r="U51" s="15">
        <f t="shared" si="51"/>
        <v>0</v>
      </c>
      <c r="V51" s="15">
        <f t="shared" si="52"/>
        <v>0</v>
      </c>
    </row>
    <row r="52" spans="1:23" s="25" customFormat="1" ht="26.1" customHeight="1" x14ac:dyDescent="0.25">
      <c r="A52" s="3">
        <v>3</v>
      </c>
      <c r="B52" s="4" t="s">
        <v>27</v>
      </c>
      <c r="C52" s="38">
        <f>1.75*1.18</f>
        <v>2.0649999999999999</v>
      </c>
      <c r="D52" s="84"/>
      <c r="E52" s="2" t="s">
        <v>2</v>
      </c>
      <c r="F52" s="5">
        <v>500</v>
      </c>
      <c r="G52" s="34">
        <v>22</v>
      </c>
      <c r="H52" s="34">
        <v>21</v>
      </c>
      <c r="I52" s="2">
        <v>23</v>
      </c>
      <c r="J52" s="2">
        <v>20</v>
      </c>
      <c r="K52" s="2">
        <v>22</v>
      </c>
      <c r="L52" s="33">
        <f t="shared" si="42"/>
        <v>11000</v>
      </c>
      <c r="M52" s="33">
        <f t="shared" si="43"/>
        <v>10500</v>
      </c>
      <c r="N52" s="15">
        <f t="shared" si="44"/>
        <v>11500</v>
      </c>
      <c r="O52" s="15">
        <f t="shared" si="45"/>
        <v>10000</v>
      </c>
      <c r="P52" s="15">
        <f t="shared" si="46"/>
        <v>11000</v>
      </c>
      <c r="Q52" s="15">
        <f t="shared" si="47"/>
        <v>0</v>
      </c>
      <c r="R52" s="15">
        <f t="shared" si="48"/>
        <v>0</v>
      </c>
      <c r="S52" s="15">
        <f t="shared" si="49"/>
        <v>0</v>
      </c>
      <c r="T52" s="15">
        <f t="shared" si="50"/>
        <v>0</v>
      </c>
      <c r="U52" s="15">
        <f t="shared" si="51"/>
        <v>0</v>
      </c>
      <c r="V52" s="15">
        <f t="shared" si="52"/>
        <v>0</v>
      </c>
    </row>
    <row r="53" spans="1:23" s="25" customFormat="1" ht="41.25" customHeight="1" x14ac:dyDescent="0.25">
      <c r="A53" s="3">
        <v>4</v>
      </c>
      <c r="B53" s="4" t="s">
        <v>24</v>
      </c>
      <c r="C53" s="38">
        <f>1.69*1.18</f>
        <v>1.9941999999999998</v>
      </c>
      <c r="D53" s="84"/>
      <c r="E53" s="2" t="s">
        <v>2</v>
      </c>
      <c r="F53" s="5">
        <v>500</v>
      </c>
      <c r="G53" s="34">
        <v>30</v>
      </c>
      <c r="H53" s="34">
        <v>31</v>
      </c>
      <c r="I53" s="2">
        <v>31</v>
      </c>
      <c r="J53" s="2">
        <v>28</v>
      </c>
      <c r="K53" s="2">
        <v>31</v>
      </c>
      <c r="L53" s="33">
        <f t="shared" si="42"/>
        <v>15000</v>
      </c>
      <c r="M53" s="33">
        <f t="shared" si="43"/>
        <v>15500</v>
      </c>
      <c r="N53" s="15">
        <f t="shared" si="44"/>
        <v>15500</v>
      </c>
      <c r="O53" s="15">
        <f t="shared" si="45"/>
        <v>14000</v>
      </c>
      <c r="P53" s="15">
        <f t="shared" si="46"/>
        <v>15500</v>
      </c>
      <c r="Q53" s="15">
        <f t="shared" si="47"/>
        <v>0</v>
      </c>
      <c r="R53" s="15">
        <f t="shared" si="48"/>
        <v>0</v>
      </c>
      <c r="S53" s="15">
        <f t="shared" si="49"/>
        <v>0</v>
      </c>
      <c r="T53" s="15">
        <f t="shared" si="50"/>
        <v>0</v>
      </c>
      <c r="U53" s="15">
        <f t="shared" si="51"/>
        <v>0</v>
      </c>
      <c r="V53" s="15">
        <f t="shared" si="52"/>
        <v>0</v>
      </c>
    </row>
    <row r="54" spans="1:23" s="25" customFormat="1" ht="41.25" customHeight="1" x14ac:dyDescent="0.25">
      <c r="A54" s="3">
        <v>5</v>
      </c>
      <c r="B54" s="4" t="s">
        <v>62</v>
      </c>
      <c r="C54" s="33">
        <f>2.42*1.18</f>
        <v>2.8555999999999999</v>
      </c>
      <c r="D54" s="83"/>
      <c r="E54" s="2" t="s">
        <v>2</v>
      </c>
      <c r="F54" s="5">
        <v>1.5</v>
      </c>
      <c r="G54" s="34">
        <v>4</v>
      </c>
      <c r="H54" s="34">
        <v>5</v>
      </c>
      <c r="I54" s="35">
        <v>4</v>
      </c>
      <c r="J54" s="2">
        <v>4</v>
      </c>
      <c r="K54" s="2">
        <v>5</v>
      </c>
      <c r="L54" s="33">
        <f t="shared" si="42"/>
        <v>6</v>
      </c>
      <c r="M54" s="33">
        <f t="shared" si="43"/>
        <v>7.5</v>
      </c>
      <c r="N54" s="39">
        <f t="shared" si="44"/>
        <v>6</v>
      </c>
      <c r="O54" s="39">
        <f t="shared" si="45"/>
        <v>6</v>
      </c>
      <c r="P54" s="39">
        <f t="shared" si="46"/>
        <v>7.5</v>
      </c>
      <c r="Q54" s="15">
        <f t="shared" si="47"/>
        <v>0</v>
      </c>
      <c r="R54" s="15">
        <f t="shared" si="48"/>
        <v>0</v>
      </c>
      <c r="S54" s="15">
        <f t="shared" si="49"/>
        <v>0</v>
      </c>
      <c r="T54" s="15">
        <f t="shared" si="50"/>
        <v>0</v>
      </c>
      <c r="U54" s="15">
        <f t="shared" si="51"/>
        <v>0</v>
      </c>
      <c r="V54" s="15">
        <f t="shared" si="52"/>
        <v>0</v>
      </c>
    </row>
    <row r="55" spans="1:23" s="25" customFormat="1" ht="60" customHeight="1" x14ac:dyDescent="0.25">
      <c r="A55" s="3">
        <v>6</v>
      </c>
      <c r="B55" s="4" t="s">
        <v>34</v>
      </c>
      <c r="C55" s="33">
        <f>4.1076*1.18</f>
        <v>4.8469679999999995</v>
      </c>
      <c r="D55" s="83"/>
      <c r="E55" s="2" t="s">
        <v>2</v>
      </c>
      <c r="F55" s="5">
        <v>56</v>
      </c>
      <c r="G55" s="34">
        <v>4</v>
      </c>
      <c r="H55" s="34">
        <v>5</v>
      </c>
      <c r="I55" s="2">
        <v>4</v>
      </c>
      <c r="J55" s="2">
        <v>4</v>
      </c>
      <c r="K55" s="2">
        <v>5</v>
      </c>
      <c r="L55" s="33">
        <f t="shared" si="42"/>
        <v>224</v>
      </c>
      <c r="M55" s="33">
        <f t="shared" si="43"/>
        <v>280</v>
      </c>
      <c r="N55" s="39">
        <f t="shared" si="44"/>
        <v>224</v>
      </c>
      <c r="O55" s="39">
        <f t="shared" si="45"/>
        <v>224</v>
      </c>
      <c r="P55" s="39">
        <f t="shared" si="46"/>
        <v>280</v>
      </c>
      <c r="Q55" s="15">
        <f t="shared" si="47"/>
        <v>0</v>
      </c>
      <c r="R55" s="15">
        <f t="shared" si="48"/>
        <v>0</v>
      </c>
      <c r="S55" s="15">
        <f t="shared" si="49"/>
        <v>0</v>
      </c>
      <c r="T55" s="15">
        <f t="shared" si="50"/>
        <v>0</v>
      </c>
      <c r="U55" s="15">
        <f t="shared" si="51"/>
        <v>0</v>
      </c>
      <c r="V55" s="15">
        <f t="shared" si="52"/>
        <v>0</v>
      </c>
      <c r="W55" s="52"/>
    </row>
    <row r="56" spans="1:23" s="25" customFormat="1" ht="24" customHeight="1" x14ac:dyDescent="0.25">
      <c r="A56" s="3">
        <v>7</v>
      </c>
      <c r="B56" s="4" t="s">
        <v>35</v>
      </c>
      <c r="C56" s="33">
        <f>7.54*1.18</f>
        <v>8.8971999999999998</v>
      </c>
      <c r="D56" s="83"/>
      <c r="E56" s="2" t="s">
        <v>2</v>
      </c>
      <c r="F56" s="5">
        <v>75</v>
      </c>
      <c r="G56" s="34">
        <v>4</v>
      </c>
      <c r="H56" s="34">
        <v>5</v>
      </c>
      <c r="I56" s="2">
        <v>4</v>
      </c>
      <c r="J56" s="2">
        <v>4</v>
      </c>
      <c r="K56" s="2">
        <v>5</v>
      </c>
      <c r="L56" s="33">
        <f t="shared" si="42"/>
        <v>300</v>
      </c>
      <c r="M56" s="33">
        <f t="shared" si="43"/>
        <v>375</v>
      </c>
      <c r="N56" s="39">
        <f t="shared" si="44"/>
        <v>300</v>
      </c>
      <c r="O56" s="39">
        <f t="shared" si="45"/>
        <v>300</v>
      </c>
      <c r="P56" s="39">
        <f t="shared" si="46"/>
        <v>375</v>
      </c>
      <c r="Q56" s="15">
        <f t="shared" si="47"/>
        <v>0</v>
      </c>
      <c r="R56" s="15">
        <f t="shared" si="48"/>
        <v>0</v>
      </c>
      <c r="S56" s="15">
        <f t="shared" si="49"/>
        <v>0</v>
      </c>
      <c r="T56" s="15">
        <f t="shared" si="50"/>
        <v>0</v>
      </c>
      <c r="U56" s="15">
        <f t="shared" si="51"/>
        <v>0</v>
      </c>
      <c r="V56" s="15">
        <f t="shared" si="52"/>
        <v>0</v>
      </c>
    </row>
    <row r="57" spans="1:23" s="25" customFormat="1" ht="26.1" customHeight="1" x14ac:dyDescent="0.25">
      <c r="A57" s="3">
        <v>8</v>
      </c>
      <c r="B57" s="4" t="s">
        <v>8</v>
      </c>
      <c r="C57" s="2">
        <v>364.46</v>
      </c>
      <c r="D57" s="65"/>
      <c r="E57" s="2" t="s">
        <v>17</v>
      </c>
      <c r="F57" s="38">
        <v>23.2</v>
      </c>
      <c r="G57" s="2">
        <v>15</v>
      </c>
      <c r="H57" s="2">
        <v>15</v>
      </c>
      <c r="I57" s="2">
        <v>16</v>
      </c>
      <c r="J57" s="2">
        <v>14</v>
      </c>
      <c r="K57" s="2">
        <v>15</v>
      </c>
      <c r="L57" s="33">
        <f t="shared" si="42"/>
        <v>348</v>
      </c>
      <c r="M57" s="33">
        <f t="shared" si="43"/>
        <v>348</v>
      </c>
      <c r="N57" s="39">
        <f t="shared" si="44"/>
        <v>371.2</v>
      </c>
      <c r="O57" s="39">
        <f t="shared" si="45"/>
        <v>324.8</v>
      </c>
      <c r="P57" s="39">
        <f t="shared" si="46"/>
        <v>348</v>
      </c>
      <c r="Q57" s="15">
        <f t="shared" si="47"/>
        <v>0</v>
      </c>
      <c r="R57" s="15">
        <f t="shared" si="48"/>
        <v>0</v>
      </c>
      <c r="S57" s="15">
        <f t="shared" si="49"/>
        <v>0</v>
      </c>
      <c r="T57" s="15">
        <f t="shared" si="50"/>
        <v>0</v>
      </c>
      <c r="U57" s="15">
        <f t="shared" si="51"/>
        <v>0</v>
      </c>
      <c r="V57" s="15">
        <f t="shared" si="52"/>
        <v>0</v>
      </c>
    </row>
    <row r="58" spans="1:23" s="25" customFormat="1" ht="26.1" customHeight="1" x14ac:dyDescent="0.25">
      <c r="A58" s="3">
        <v>9</v>
      </c>
      <c r="B58" s="6" t="s">
        <v>5</v>
      </c>
      <c r="C58" s="33">
        <f>8.03*1.18</f>
        <v>9.4753999999999987</v>
      </c>
      <c r="D58" s="83"/>
      <c r="E58" s="2" t="s">
        <v>4</v>
      </c>
      <c r="F58" s="5">
        <v>12</v>
      </c>
      <c r="G58" s="36">
        <v>30</v>
      </c>
      <c r="H58" s="36">
        <v>31</v>
      </c>
      <c r="I58" s="37">
        <v>31</v>
      </c>
      <c r="J58" s="37">
        <v>28</v>
      </c>
      <c r="K58" s="37">
        <v>31</v>
      </c>
      <c r="L58" s="33">
        <f t="shared" si="42"/>
        <v>360</v>
      </c>
      <c r="M58" s="33">
        <f t="shared" si="43"/>
        <v>372</v>
      </c>
      <c r="N58" s="39">
        <f t="shared" si="44"/>
        <v>372</v>
      </c>
      <c r="O58" s="39">
        <f t="shared" si="45"/>
        <v>336</v>
      </c>
      <c r="P58" s="39">
        <f t="shared" si="46"/>
        <v>372</v>
      </c>
      <c r="Q58" s="15">
        <f t="shared" si="47"/>
        <v>0</v>
      </c>
      <c r="R58" s="15">
        <f t="shared" si="48"/>
        <v>0</v>
      </c>
      <c r="S58" s="15">
        <f t="shared" ref="S58:U59" si="53">ROUND(($D58*N58),2)</f>
        <v>0</v>
      </c>
      <c r="T58" s="15">
        <f t="shared" si="53"/>
        <v>0</v>
      </c>
      <c r="U58" s="15">
        <f t="shared" si="53"/>
        <v>0</v>
      </c>
      <c r="V58" s="15">
        <f>SUM(S58:U58)</f>
        <v>0</v>
      </c>
    </row>
    <row r="59" spans="1:23" s="25" customFormat="1" ht="234.75" customHeight="1" x14ac:dyDescent="0.25">
      <c r="A59" s="3">
        <v>10</v>
      </c>
      <c r="B59" s="11" t="s">
        <v>18</v>
      </c>
      <c r="C59" s="53">
        <f>915.99*1.18</f>
        <v>1080.8681999999999</v>
      </c>
      <c r="D59" s="85"/>
      <c r="E59" s="10" t="s">
        <v>6</v>
      </c>
      <c r="F59" s="56">
        <v>55</v>
      </c>
      <c r="G59" s="54">
        <v>1</v>
      </c>
      <c r="H59" s="54">
        <v>1</v>
      </c>
      <c r="I59" s="10">
        <v>1</v>
      </c>
      <c r="J59" s="10">
        <v>1</v>
      </c>
      <c r="K59" s="10">
        <v>1</v>
      </c>
      <c r="L59" s="53">
        <f t="shared" si="42"/>
        <v>55</v>
      </c>
      <c r="M59" s="53">
        <f t="shared" si="43"/>
        <v>55</v>
      </c>
      <c r="N59" s="39">
        <f t="shared" si="44"/>
        <v>55</v>
      </c>
      <c r="O59" s="39">
        <f t="shared" si="45"/>
        <v>55</v>
      </c>
      <c r="P59" s="39">
        <f t="shared" si="46"/>
        <v>55</v>
      </c>
      <c r="Q59" s="15">
        <f t="shared" si="47"/>
        <v>0</v>
      </c>
      <c r="R59" s="15">
        <f t="shared" si="48"/>
        <v>0</v>
      </c>
      <c r="S59" s="15">
        <f t="shared" si="53"/>
        <v>0</v>
      </c>
      <c r="T59" s="15">
        <f t="shared" si="53"/>
        <v>0</v>
      </c>
      <c r="U59" s="15">
        <f t="shared" si="53"/>
        <v>0</v>
      </c>
      <c r="V59" s="15">
        <f>SUM(S59:U59)</f>
        <v>0</v>
      </c>
    </row>
    <row r="60" spans="1:23" s="25" customFormat="1" ht="48.75" customHeight="1" x14ac:dyDescent="0.25">
      <c r="A60" s="3"/>
      <c r="B60" s="12" t="s">
        <v>91</v>
      </c>
      <c r="C60" s="2"/>
      <c r="D60" s="65"/>
      <c r="E60" s="2"/>
      <c r="F60" s="5"/>
      <c r="G60" s="1"/>
      <c r="H60" s="1"/>
      <c r="I60" s="2"/>
      <c r="J60" s="2"/>
      <c r="K60" s="2"/>
      <c r="L60" s="2"/>
      <c r="M60" s="2"/>
      <c r="N60" s="15"/>
      <c r="O60" s="15"/>
      <c r="P60" s="15"/>
      <c r="Q60" s="16">
        <f>SUM(Q50:Q59)</f>
        <v>0</v>
      </c>
      <c r="R60" s="16">
        <f>SUM(R50:R59)</f>
        <v>0</v>
      </c>
      <c r="S60" s="18">
        <f>SUM(S50:S59)</f>
        <v>0</v>
      </c>
      <c r="T60" s="18">
        <f>SUM(T50:T59)</f>
        <v>0</v>
      </c>
      <c r="U60" s="18">
        <f>SUM(U50:U59)</f>
        <v>0</v>
      </c>
      <c r="V60" s="69">
        <f>Q60+R60+S60+T60+U60</f>
        <v>0</v>
      </c>
    </row>
    <row r="61" spans="1:23" s="25" customFormat="1" ht="23.25" customHeight="1" x14ac:dyDescent="0.25">
      <c r="A61" s="3"/>
      <c r="B61" s="12" t="s">
        <v>80</v>
      </c>
      <c r="C61" s="2">
        <v>31339.86</v>
      </c>
      <c r="D61" s="65"/>
      <c r="E61" s="2"/>
      <c r="F61" s="5"/>
      <c r="G61" s="1"/>
      <c r="H61" s="1"/>
      <c r="I61" s="2"/>
      <c r="J61" s="2"/>
      <c r="K61" s="2"/>
      <c r="L61" s="2"/>
      <c r="M61" s="2"/>
      <c r="N61" s="15"/>
      <c r="O61" s="15"/>
      <c r="P61" s="15"/>
      <c r="Q61" s="16"/>
      <c r="R61" s="16"/>
      <c r="S61" s="16"/>
      <c r="T61" s="16"/>
      <c r="U61" s="16"/>
      <c r="V61" s="70">
        <f>D61</f>
        <v>0</v>
      </c>
    </row>
    <row r="62" spans="1:23" s="25" customFormat="1" ht="46.5" customHeight="1" x14ac:dyDescent="0.25">
      <c r="A62" s="3"/>
      <c r="B62" s="12" t="s">
        <v>92</v>
      </c>
      <c r="C62" s="2"/>
      <c r="D62" s="65"/>
      <c r="E62" s="2"/>
      <c r="F62" s="5"/>
      <c r="G62" s="1"/>
      <c r="H62" s="1"/>
      <c r="I62" s="2"/>
      <c r="J62" s="2"/>
      <c r="K62" s="2"/>
      <c r="L62" s="2"/>
      <c r="M62" s="2"/>
      <c r="N62" s="15"/>
      <c r="O62" s="15"/>
      <c r="P62" s="15"/>
      <c r="Q62" s="16"/>
      <c r="R62" s="16"/>
      <c r="S62" s="16"/>
      <c r="T62" s="16"/>
      <c r="U62" s="16"/>
      <c r="V62" s="70">
        <f t="shared" ref="V62" si="54">V60+V61</f>
        <v>0</v>
      </c>
    </row>
    <row r="63" spans="1:23" s="25" customFormat="1" ht="26.1" customHeight="1" x14ac:dyDescent="0.25">
      <c r="A63" s="3"/>
      <c r="B63" s="13" t="s">
        <v>26</v>
      </c>
      <c r="C63" s="2"/>
      <c r="D63" s="65"/>
      <c r="E63" s="2"/>
      <c r="F63" s="5"/>
      <c r="G63" s="1"/>
      <c r="H63" s="1"/>
      <c r="I63" s="2"/>
      <c r="J63" s="2"/>
      <c r="K63" s="2"/>
      <c r="L63" s="2"/>
      <c r="M63" s="2"/>
      <c r="N63" s="15"/>
      <c r="O63" s="15"/>
      <c r="P63" s="15"/>
      <c r="Q63" s="19"/>
      <c r="R63" s="19"/>
      <c r="S63" s="19"/>
      <c r="T63" s="19"/>
      <c r="U63" s="19"/>
      <c r="V63" s="78">
        <f t="shared" ref="V63" si="55">V62/1.18*0.18</f>
        <v>0</v>
      </c>
    </row>
    <row r="64" spans="1:23" s="25" customFormat="1" ht="26.1" customHeight="1" x14ac:dyDescent="0.25">
      <c r="A64" s="89" t="s">
        <v>36</v>
      </c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  <c r="U64" s="90"/>
      <c r="V64" s="91"/>
    </row>
    <row r="65" spans="1:23" s="25" customFormat="1" ht="51.75" customHeight="1" x14ac:dyDescent="0.25">
      <c r="A65" s="3">
        <v>1</v>
      </c>
      <c r="B65" s="4" t="s">
        <v>23</v>
      </c>
      <c r="C65" s="33">
        <f>0.64*1.18</f>
        <v>0.75519999999999998</v>
      </c>
      <c r="D65" s="83"/>
      <c r="E65" s="2" t="s">
        <v>2</v>
      </c>
      <c r="F65" s="5">
        <v>1629</v>
      </c>
      <c r="G65" s="36">
        <v>22</v>
      </c>
      <c r="H65" s="36">
        <v>21</v>
      </c>
      <c r="I65" s="2">
        <v>23</v>
      </c>
      <c r="J65" s="2">
        <v>20</v>
      </c>
      <c r="K65" s="2">
        <v>22</v>
      </c>
      <c r="L65" s="33">
        <f t="shared" ref="L65:L74" si="56">F65*G65</f>
        <v>35838</v>
      </c>
      <c r="M65" s="2">
        <f t="shared" ref="M65:M74" si="57">F65*H65</f>
        <v>34209</v>
      </c>
      <c r="N65" s="15">
        <f t="shared" ref="N65:N74" si="58">F65*I65</f>
        <v>37467</v>
      </c>
      <c r="O65" s="15">
        <f t="shared" ref="O65:O74" si="59">F65*J65</f>
        <v>32580</v>
      </c>
      <c r="P65" s="15">
        <f t="shared" ref="P65:P74" si="60">F65*K65</f>
        <v>35838</v>
      </c>
      <c r="Q65" s="15">
        <f t="shared" ref="Q65:Q74" si="61">D65*F65*G65</f>
        <v>0</v>
      </c>
      <c r="R65" s="15">
        <f t="shared" ref="R65:R74" si="62">D65*F65*H65</f>
        <v>0</v>
      </c>
      <c r="S65" s="15">
        <f t="shared" ref="S65:S72" si="63">D65*F65*I65</f>
        <v>0</v>
      </c>
      <c r="T65" s="15">
        <f t="shared" ref="T65:T72" si="64">D65*F65*J65</f>
        <v>0</v>
      </c>
      <c r="U65" s="15">
        <f t="shared" ref="U65:U72" si="65">D65*F65*K65</f>
        <v>0</v>
      </c>
      <c r="V65" s="15">
        <f t="shared" ref="V65:V72" si="66">Q65+R65+S65+T65+U65</f>
        <v>0</v>
      </c>
    </row>
    <row r="66" spans="1:23" s="25" customFormat="1" ht="24.75" customHeight="1" x14ac:dyDescent="0.25">
      <c r="A66" s="3">
        <v>2</v>
      </c>
      <c r="B66" s="4" t="s">
        <v>3</v>
      </c>
      <c r="C66" s="38">
        <f>0.99*1.18</f>
        <v>1.1681999999999999</v>
      </c>
      <c r="D66" s="84"/>
      <c r="E66" s="2" t="s">
        <v>2</v>
      </c>
      <c r="F66" s="5">
        <v>1629</v>
      </c>
      <c r="G66" s="34">
        <v>30</v>
      </c>
      <c r="H66" s="34">
        <v>31</v>
      </c>
      <c r="I66" s="2">
        <v>31</v>
      </c>
      <c r="J66" s="2">
        <v>28</v>
      </c>
      <c r="K66" s="2">
        <v>31</v>
      </c>
      <c r="L66" s="33">
        <f t="shared" si="56"/>
        <v>48870</v>
      </c>
      <c r="M66" s="33">
        <f t="shared" si="57"/>
        <v>50499</v>
      </c>
      <c r="N66" s="15">
        <f t="shared" si="58"/>
        <v>50499</v>
      </c>
      <c r="O66" s="15">
        <f t="shared" si="59"/>
        <v>45612</v>
      </c>
      <c r="P66" s="15">
        <f t="shared" si="60"/>
        <v>50499</v>
      </c>
      <c r="Q66" s="15">
        <f t="shared" si="61"/>
        <v>0</v>
      </c>
      <c r="R66" s="15">
        <f t="shared" si="62"/>
        <v>0</v>
      </c>
      <c r="S66" s="15">
        <f t="shared" si="63"/>
        <v>0</v>
      </c>
      <c r="T66" s="15">
        <f t="shared" si="64"/>
        <v>0</v>
      </c>
      <c r="U66" s="15">
        <f t="shared" si="65"/>
        <v>0</v>
      </c>
      <c r="V66" s="15">
        <f t="shared" si="66"/>
        <v>0</v>
      </c>
    </row>
    <row r="67" spans="1:23" s="25" customFormat="1" ht="26.1" customHeight="1" x14ac:dyDescent="0.25">
      <c r="A67" s="3">
        <v>3</v>
      </c>
      <c r="B67" s="4" t="s">
        <v>27</v>
      </c>
      <c r="C67" s="38">
        <f>1.75*1.18</f>
        <v>2.0649999999999999</v>
      </c>
      <c r="D67" s="84"/>
      <c r="E67" s="2" t="s">
        <v>2</v>
      </c>
      <c r="F67" s="5">
        <v>181</v>
      </c>
      <c r="G67" s="34">
        <v>22</v>
      </c>
      <c r="H67" s="34">
        <v>21</v>
      </c>
      <c r="I67" s="2">
        <v>23</v>
      </c>
      <c r="J67" s="2">
        <v>20</v>
      </c>
      <c r="K67" s="2">
        <v>22</v>
      </c>
      <c r="L67" s="33">
        <f t="shared" si="56"/>
        <v>3982</v>
      </c>
      <c r="M67" s="33">
        <f t="shared" si="57"/>
        <v>3801</v>
      </c>
      <c r="N67" s="15">
        <f t="shared" si="58"/>
        <v>4163</v>
      </c>
      <c r="O67" s="15">
        <f t="shared" si="59"/>
        <v>3620</v>
      </c>
      <c r="P67" s="15">
        <f t="shared" si="60"/>
        <v>3982</v>
      </c>
      <c r="Q67" s="15">
        <f t="shared" si="61"/>
        <v>0</v>
      </c>
      <c r="R67" s="15">
        <f t="shared" si="62"/>
        <v>0</v>
      </c>
      <c r="S67" s="15">
        <f t="shared" si="63"/>
        <v>0</v>
      </c>
      <c r="T67" s="15">
        <f t="shared" si="64"/>
        <v>0</v>
      </c>
      <c r="U67" s="15">
        <f t="shared" si="65"/>
        <v>0</v>
      </c>
      <c r="V67" s="15">
        <f t="shared" si="66"/>
        <v>0</v>
      </c>
    </row>
    <row r="68" spans="1:23" s="25" customFormat="1" ht="41.25" customHeight="1" x14ac:dyDescent="0.25">
      <c r="A68" s="3">
        <v>4</v>
      </c>
      <c r="B68" s="4" t="s">
        <v>24</v>
      </c>
      <c r="C68" s="38">
        <f>1.69*1.18</f>
        <v>1.9941999999999998</v>
      </c>
      <c r="D68" s="84"/>
      <c r="E68" s="2" t="s">
        <v>2</v>
      </c>
      <c r="F68" s="5">
        <v>181</v>
      </c>
      <c r="G68" s="34">
        <v>30</v>
      </c>
      <c r="H68" s="34">
        <v>31</v>
      </c>
      <c r="I68" s="2">
        <v>31</v>
      </c>
      <c r="J68" s="2">
        <v>28</v>
      </c>
      <c r="K68" s="2">
        <v>31</v>
      </c>
      <c r="L68" s="33">
        <f t="shared" si="56"/>
        <v>5430</v>
      </c>
      <c r="M68" s="33">
        <f t="shared" si="57"/>
        <v>5611</v>
      </c>
      <c r="N68" s="15">
        <f t="shared" si="58"/>
        <v>5611</v>
      </c>
      <c r="O68" s="15">
        <f t="shared" si="59"/>
        <v>5068</v>
      </c>
      <c r="P68" s="15">
        <f t="shared" si="60"/>
        <v>5611</v>
      </c>
      <c r="Q68" s="15">
        <f t="shared" si="61"/>
        <v>0</v>
      </c>
      <c r="R68" s="15">
        <f t="shared" si="62"/>
        <v>0</v>
      </c>
      <c r="S68" s="15">
        <f t="shared" si="63"/>
        <v>0</v>
      </c>
      <c r="T68" s="15">
        <f t="shared" si="64"/>
        <v>0</v>
      </c>
      <c r="U68" s="15">
        <f t="shared" si="65"/>
        <v>0</v>
      </c>
      <c r="V68" s="15">
        <f t="shared" si="66"/>
        <v>0</v>
      </c>
    </row>
    <row r="69" spans="1:23" s="25" customFormat="1" ht="41.25" customHeight="1" x14ac:dyDescent="0.25">
      <c r="A69" s="3">
        <v>5</v>
      </c>
      <c r="B69" s="4" t="s">
        <v>37</v>
      </c>
      <c r="C69" s="33">
        <f>2.42*1.18</f>
        <v>2.8555999999999999</v>
      </c>
      <c r="D69" s="83"/>
      <c r="E69" s="2" t="s">
        <v>2</v>
      </c>
      <c r="F69" s="5">
        <v>1.5</v>
      </c>
      <c r="G69" s="34">
        <v>4</v>
      </c>
      <c r="H69" s="34">
        <v>5</v>
      </c>
      <c r="I69" s="35">
        <v>4</v>
      </c>
      <c r="J69" s="2">
        <v>4</v>
      </c>
      <c r="K69" s="2">
        <v>5</v>
      </c>
      <c r="L69" s="33">
        <f t="shared" si="56"/>
        <v>6</v>
      </c>
      <c r="M69" s="33">
        <f t="shared" si="57"/>
        <v>7.5</v>
      </c>
      <c r="N69" s="39">
        <f t="shared" si="58"/>
        <v>6</v>
      </c>
      <c r="O69" s="39">
        <f t="shared" si="59"/>
        <v>6</v>
      </c>
      <c r="P69" s="39">
        <f t="shared" si="60"/>
        <v>7.5</v>
      </c>
      <c r="Q69" s="15">
        <f t="shared" si="61"/>
        <v>0</v>
      </c>
      <c r="R69" s="15">
        <f t="shared" si="62"/>
        <v>0</v>
      </c>
      <c r="S69" s="15">
        <f t="shared" si="63"/>
        <v>0</v>
      </c>
      <c r="T69" s="15">
        <f t="shared" si="64"/>
        <v>0</v>
      </c>
      <c r="U69" s="15">
        <f t="shared" si="65"/>
        <v>0</v>
      </c>
      <c r="V69" s="15">
        <f t="shared" si="66"/>
        <v>0</v>
      </c>
    </row>
    <row r="70" spans="1:23" s="25" customFormat="1" ht="44.25" customHeight="1" x14ac:dyDescent="0.25">
      <c r="A70" s="3">
        <v>6</v>
      </c>
      <c r="B70" s="4" t="s">
        <v>38</v>
      </c>
      <c r="C70" s="33">
        <f>4.1076*1.18</f>
        <v>4.8469679999999995</v>
      </c>
      <c r="D70" s="83"/>
      <c r="E70" s="2" t="s">
        <v>2</v>
      </c>
      <c r="F70" s="5">
        <v>116</v>
      </c>
      <c r="G70" s="34">
        <v>4</v>
      </c>
      <c r="H70" s="34">
        <v>5</v>
      </c>
      <c r="I70" s="2">
        <v>4</v>
      </c>
      <c r="J70" s="2">
        <v>4</v>
      </c>
      <c r="K70" s="2">
        <v>5</v>
      </c>
      <c r="L70" s="33">
        <f t="shared" si="56"/>
        <v>464</v>
      </c>
      <c r="M70" s="33">
        <f t="shared" si="57"/>
        <v>580</v>
      </c>
      <c r="N70" s="39">
        <f t="shared" si="58"/>
        <v>464</v>
      </c>
      <c r="O70" s="39">
        <f t="shared" si="59"/>
        <v>464</v>
      </c>
      <c r="P70" s="39">
        <f t="shared" si="60"/>
        <v>580</v>
      </c>
      <c r="Q70" s="15">
        <f t="shared" si="61"/>
        <v>0</v>
      </c>
      <c r="R70" s="15">
        <f t="shared" si="62"/>
        <v>0</v>
      </c>
      <c r="S70" s="15">
        <f t="shared" si="63"/>
        <v>0</v>
      </c>
      <c r="T70" s="15">
        <f t="shared" si="64"/>
        <v>0</v>
      </c>
      <c r="U70" s="15">
        <f t="shared" si="65"/>
        <v>0</v>
      </c>
      <c r="V70" s="15">
        <f t="shared" si="66"/>
        <v>0</v>
      </c>
      <c r="W70" s="52"/>
    </row>
    <row r="71" spans="1:23" s="25" customFormat="1" ht="24" customHeight="1" x14ac:dyDescent="0.25">
      <c r="A71" s="3">
        <v>7</v>
      </c>
      <c r="B71" s="4" t="s">
        <v>39</v>
      </c>
      <c r="C71" s="33">
        <f>7.54*1.18</f>
        <v>8.8971999999999998</v>
      </c>
      <c r="D71" s="83"/>
      <c r="E71" s="2" t="s">
        <v>2</v>
      </c>
      <c r="F71" s="5">
        <v>34.799999999999997</v>
      </c>
      <c r="G71" s="34">
        <v>4</v>
      </c>
      <c r="H71" s="34">
        <v>5</v>
      </c>
      <c r="I71" s="2">
        <v>4</v>
      </c>
      <c r="J71" s="2">
        <v>4</v>
      </c>
      <c r="K71" s="2">
        <v>5</v>
      </c>
      <c r="L71" s="33">
        <f t="shared" si="56"/>
        <v>139.19999999999999</v>
      </c>
      <c r="M71" s="33">
        <f t="shared" si="57"/>
        <v>174</v>
      </c>
      <c r="N71" s="39">
        <f t="shared" si="58"/>
        <v>139.19999999999999</v>
      </c>
      <c r="O71" s="39">
        <f t="shared" si="59"/>
        <v>139.19999999999999</v>
      </c>
      <c r="P71" s="39">
        <f t="shared" si="60"/>
        <v>174</v>
      </c>
      <c r="Q71" s="15">
        <f t="shared" si="61"/>
        <v>0</v>
      </c>
      <c r="R71" s="15">
        <f t="shared" si="62"/>
        <v>0</v>
      </c>
      <c r="S71" s="15">
        <f t="shared" si="63"/>
        <v>0</v>
      </c>
      <c r="T71" s="15">
        <f t="shared" si="64"/>
        <v>0</v>
      </c>
      <c r="U71" s="15">
        <f t="shared" si="65"/>
        <v>0</v>
      </c>
      <c r="V71" s="15">
        <f t="shared" si="66"/>
        <v>0</v>
      </c>
    </row>
    <row r="72" spans="1:23" s="25" customFormat="1" ht="26.1" customHeight="1" x14ac:dyDescent="0.25">
      <c r="A72" s="3">
        <v>8</v>
      </c>
      <c r="B72" s="4" t="s">
        <v>8</v>
      </c>
      <c r="C72" s="2">
        <v>364.46</v>
      </c>
      <c r="D72" s="65"/>
      <c r="E72" s="2" t="s">
        <v>17</v>
      </c>
      <c r="F72" s="38">
        <v>18.149999999999999</v>
      </c>
      <c r="G72" s="2">
        <v>15</v>
      </c>
      <c r="H72" s="2">
        <v>15</v>
      </c>
      <c r="I72" s="2">
        <v>16</v>
      </c>
      <c r="J72" s="2">
        <v>14</v>
      </c>
      <c r="K72" s="2">
        <v>15</v>
      </c>
      <c r="L72" s="33">
        <f t="shared" si="56"/>
        <v>272.25</v>
      </c>
      <c r="M72" s="33">
        <f t="shared" si="57"/>
        <v>272.25</v>
      </c>
      <c r="N72" s="39">
        <f t="shared" si="58"/>
        <v>290.39999999999998</v>
      </c>
      <c r="O72" s="39">
        <f t="shared" si="59"/>
        <v>254.09999999999997</v>
      </c>
      <c r="P72" s="39">
        <f t="shared" si="60"/>
        <v>272.25</v>
      </c>
      <c r="Q72" s="15">
        <f t="shared" si="61"/>
        <v>0</v>
      </c>
      <c r="R72" s="15">
        <f t="shared" si="62"/>
        <v>0</v>
      </c>
      <c r="S72" s="15">
        <f t="shared" si="63"/>
        <v>0</v>
      </c>
      <c r="T72" s="15">
        <f t="shared" si="64"/>
        <v>0</v>
      </c>
      <c r="U72" s="15">
        <f t="shared" si="65"/>
        <v>0</v>
      </c>
      <c r="V72" s="15">
        <f t="shared" si="66"/>
        <v>0</v>
      </c>
    </row>
    <row r="73" spans="1:23" s="25" customFormat="1" ht="26.1" customHeight="1" x14ac:dyDescent="0.25">
      <c r="A73" s="3">
        <v>9</v>
      </c>
      <c r="B73" s="6" t="s">
        <v>5</v>
      </c>
      <c r="C73" s="33">
        <f>8.03*1.18</f>
        <v>9.4753999999999987</v>
      </c>
      <c r="D73" s="83"/>
      <c r="E73" s="2" t="s">
        <v>4</v>
      </c>
      <c r="F73" s="5">
        <v>19</v>
      </c>
      <c r="G73" s="36">
        <v>30</v>
      </c>
      <c r="H73" s="36">
        <v>31</v>
      </c>
      <c r="I73" s="37">
        <v>31</v>
      </c>
      <c r="J73" s="37">
        <v>28</v>
      </c>
      <c r="K73" s="37">
        <v>31</v>
      </c>
      <c r="L73" s="33">
        <f t="shared" si="56"/>
        <v>570</v>
      </c>
      <c r="M73" s="33">
        <f t="shared" si="57"/>
        <v>589</v>
      </c>
      <c r="N73" s="39">
        <f t="shared" si="58"/>
        <v>589</v>
      </c>
      <c r="O73" s="39">
        <f t="shared" si="59"/>
        <v>532</v>
      </c>
      <c r="P73" s="39">
        <f t="shared" si="60"/>
        <v>589</v>
      </c>
      <c r="Q73" s="15">
        <f t="shared" si="61"/>
        <v>0</v>
      </c>
      <c r="R73" s="15">
        <f t="shared" si="62"/>
        <v>0</v>
      </c>
      <c r="S73" s="15">
        <f t="shared" ref="S73:U74" si="67">ROUND(($D73*N73),2)</f>
        <v>0</v>
      </c>
      <c r="T73" s="15">
        <f t="shared" si="67"/>
        <v>0</v>
      </c>
      <c r="U73" s="15">
        <f t="shared" si="67"/>
        <v>0</v>
      </c>
      <c r="V73" s="15">
        <f>SUM(S73:U73)</f>
        <v>0</v>
      </c>
    </row>
    <row r="74" spans="1:23" s="25" customFormat="1" ht="234.75" customHeight="1" x14ac:dyDescent="0.25">
      <c r="A74" s="3">
        <v>10</v>
      </c>
      <c r="B74" s="11" t="s">
        <v>18</v>
      </c>
      <c r="C74" s="53">
        <f>915.99*1.18</f>
        <v>1080.8681999999999</v>
      </c>
      <c r="D74" s="85"/>
      <c r="E74" s="10" t="s">
        <v>6</v>
      </c>
      <c r="F74" s="56">
        <v>76</v>
      </c>
      <c r="G74" s="54">
        <v>1</v>
      </c>
      <c r="H74" s="54">
        <v>1</v>
      </c>
      <c r="I74" s="10">
        <v>1</v>
      </c>
      <c r="J74" s="10">
        <v>1</v>
      </c>
      <c r="K74" s="10">
        <v>1</v>
      </c>
      <c r="L74" s="53">
        <f t="shared" si="56"/>
        <v>76</v>
      </c>
      <c r="M74" s="53">
        <f t="shared" si="57"/>
        <v>76</v>
      </c>
      <c r="N74" s="39">
        <f t="shared" si="58"/>
        <v>76</v>
      </c>
      <c r="O74" s="39">
        <f t="shared" si="59"/>
        <v>76</v>
      </c>
      <c r="P74" s="39">
        <f t="shared" si="60"/>
        <v>76</v>
      </c>
      <c r="Q74" s="15">
        <f t="shared" si="61"/>
        <v>0</v>
      </c>
      <c r="R74" s="15">
        <f t="shared" si="62"/>
        <v>0</v>
      </c>
      <c r="S74" s="15">
        <f t="shared" si="67"/>
        <v>0</v>
      </c>
      <c r="T74" s="15">
        <f t="shared" si="67"/>
        <v>0</v>
      </c>
      <c r="U74" s="15">
        <f t="shared" si="67"/>
        <v>0</v>
      </c>
      <c r="V74" s="15">
        <f>SUM(S74:U74)</f>
        <v>0</v>
      </c>
    </row>
    <row r="75" spans="1:23" s="25" customFormat="1" ht="45" customHeight="1" x14ac:dyDescent="0.25">
      <c r="A75" s="3"/>
      <c r="B75" s="12" t="s">
        <v>93</v>
      </c>
      <c r="C75" s="2"/>
      <c r="D75" s="65"/>
      <c r="E75" s="2"/>
      <c r="F75" s="5"/>
      <c r="G75" s="1"/>
      <c r="H75" s="1"/>
      <c r="I75" s="2"/>
      <c r="J75" s="2"/>
      <c r="K75" s="2"/>
      <c r="L75" s="2"/>
      <c r="M75" s="2"/>
      <c r="N75" s="15"/>
      <c r="O75" s="15"/>
      <c r="P75" s="15"/>
      <c r="Q75" s="16">
        <f>SUM(Q65:Q74)</f>
        <v>0</v>
      </c>
      <c r="R75" s="16">
        <f>SUM(R65:R74)</f>
        <v>0</v>
      </c>
      <c r="S75" s="18">
        <f>SUM(S65:S74)</f>
        <v>0</v>
      </c>
      <c r="T75" s="18">
        <f>SUM(T65:T74)</f>
        <v>0</v>
      </c>
      <c r="U75" s="18">
        <f>SUM(U65:U74)</f>
        <v>0</v>
      </c>
      <c r="V75" s="69">
        <f>Q75+R75+S75+T75+U75</f>
        <v>0</v>
      </c>
    </row>
    <row r="76" spans="1:23" s="25" customFormat="1" ht="23.25" customHeight="1" x14ac:dyDescent="0.25">
      <c r="A76" s="3"/>
      <c r="B76" s="12" t="s">
        <v>80</v>
      </c>
      <c r="C76" s="2">
        <v>29367.96</v>
      </c>
      <c r="D76" s="65"/>
      <c r="E76" s="2"/>
      <c r="F76" s="5"/>
      <c r="G76" s="1"/>
      <c r="H76" s="1"/>
      <c r="I76" s="2"/>
      <c r="J76" s="2"/>
      <c r="K76" s="2"/>
      <c r="L76" s="2"/>
      <c r="M76" s="2"/>
      <c r="N76" s="15"/>
      <c r="O76" s="15"/>
      <c r="P76" s="15"/>
      <c r="Q76" s="16"/>
      <c r="R76" s="16"/>
      <c r="S76" s="16"/>
      <c r="T76" s="16"/>
      <c r="U76" s="16"/>
      <c r="V76" s="70">
        <f>D76</f>
        <v>0</v>
      </c>
    </row>
    <row r="77" spans="1:23" s="25" customFormat="1" ht="46.5" customHeight="1" x14ac:dyDescent="0.25">
      <c r="A77" s="3"/>
      <c r="B77" s="12" t="s">
        <v>94</v>
      </c>
      <c r="C77" s="2"/>
      <c r="D77" s="65"/>
      <c r="E77" s="2"/>
      <c r="F77" s="5"/>
      <c r="G77" s="1"/>
      <c r="H77" s="1"/>
      <c r="I77" s="2"/>
      <c r="J77" s="2"/>
      <c r="K77" s="2"/>
      <c r="L77" s="2"/>
      <c r="M77" s="2"/>
      <c r="N77" s="15"/>
      <c r="O77" s="15"/>
      <c r="P77" s="15"/>
      <c r="Q77" s="16"/>
      <c r="R77" s="16"/>
      <c r="S77" s="16"/>
      <c r="T77" s="16"/>
      <c r="U77" s="16"/>
      <c r="V77" s="70">
        <f t="shared" ref="V77" si="68">V75+V76</f>
        <v>0</v>
      </c>
    </row>
    <row r="78" spans="1:23" s="25" customFormat="1" ht="26.1" customHeight="1" x14ac:dyDescent="0.25">
      <c r="A78" s="3"/>
      <c r="B78" s="13" t="s">
        <v>26</v>
      </c>
      <c r="C78" s="2"/>
      <c r="D78" s="65"/>
      <c r="E78" s="2"/>
      <c r="F78" s="5"/>
      <c r="G78" s="1"/>
      <c r="H78" s="1"/>
      <c r="I78" s="2"/>
      <c r="J78" s="2"/>
      <c r="K78" s="2"/>
      <c r="L78" s="2"/>
      <c r="M78" s="2"/>
      <c r="N78" s="15"/>
      <c r="O78" s="15"/>
      <c r="P78" s="15"/>
      <c r="Q78" s="19"/>
      <c r="R78" s="19"/>
      <c r="S78" s="19"/>
      <c r="T78" s="19"/>
      <c r="U78" s="19"/>
      <c r="V78" s="78">
        <f t="shared" ref="V78" si="69">V77/1.18*0.18</f>
        <v>0</v>
      </c>
    </row>
    <row r="79" spans="1:23" s="25" customFormat="1" ht="26.1" customHeight="1" x14ac:dyDescent="0.25">
      <c r="A79" s="89" t="s">
        <v>88</v>
      </c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  <c r="U79" s="90"/>
      <c r="V79" s="91"/>
    </row>
    <row r="80" spans="1:23" s="25" customFormat="1" ht="51.75" customHeight="1" x14ac:dyDescent="0.25">
      <c r="A80" s="3">
        <v>1</v>
      </c>
      <c r="B80" s="4" t="s">
        <v>23</v>
      </c>
      <c r="C80" s="33">
        <f>0.64*1.18</f>
        <v>0.75519999999999998</v>
      </c>
      <c r="D80" s="83"/>
      <c r="E80" s="2" t="s">
        <v>2</v>
      </c>
      <c r="F80" s="5">
        <v>2622.6</v>
      </c>
      <c r="G80" s="36">
        <v>22</v>
      </c>
      <c r="H80" s="36">
        <v>21</v>
      </c>
      <c r="I80" s="2">
        <v>23</v>
      </c>
      <c r="J80" s="2">
        <v>20</v>
      </c>
      <c r="K80" s="2">
        <v>22</v>
      </c>
      <c r="L80" s="33">
        <f t="shared" ref="L80:L89" si="70">F80*G80</f>
        <v>57697.2</v>
      </c>
      <c r="M80" s="2">
        <f t="shared" ref="M80:M89" si="71">F80*H80</f>
        <v>55074.6</v>
      </c>
      <c r="N80" s="15">
        <f t="shared" ref="N80:N89" si="72">F80*I80</f>
        <v>60319.799999999996</v>
      </c>
      <c r="O80" s="15">
        <f t="shared" ref="O80:O89" si="73">F80*J80</f>
        <v>52452</v>
      </c>
      <c r="P80" s="15">
        <f t="shared" ref="P80:P89" si="74">F80*K80</f>
        <v>57697.2</v>
      </c>
      <c r="Q80" s="15">
        <f t="shared" ref="Q80:Q89" si="75">D80*F80*G80</f>
        <v>0</v>
      </c>
      <c r="R80" s="15">
        <f t="shared" ref="R80:R89" si="76">D80*F80*H80</f>
        <v>0</v>
      </c>
      <c r="S80" s="15">
        <f t="shared" ref="S80:S87" si="77">D80*F80*I80</f>
        <v>0</v>
      </c>
      <c r="T80" s="15">
        <f t="shared" ref="T80:T87" si="78">D80*F80*J80</f>
        <v>0</v>
      </c>
      <c r="U80" s="15">
        <f t="shared" ref="U80:U87" si="79">D80*F80*K80</f>
        <v>0</v>
      </c>
      <c r="V80" s="15">
        <f t="shared" ref="V80:V87" si="80">Q80+R80+S80+T80+U80</f>
        <v>0</v>
      </c>
    </row>
    <row r="81" spans="1:44" s="25" customFormat="1" ht="24.75" customHeight="1" x14ac:dyDescent="0.25">
      <c r="A81" s="3">
        <v>2</v>
      </c>
      <c r="B81" s="4" t="s">
        <v>3</v>
      </c>
      <c r="C81" s="38">
        <f>0.99*1.18</f>
        <v>1.1681999999999999</v>
      </c>
      <c r="D81" s="84"/>
      <c r="E81" s="2" t="s">
        <v>2</v>
      </c>
      <c r="F81" s="5">
        <v>2622.6</v>
      </c>
      <c r="G81" s="34">
        <v>30</v>
      </c>
      <c r="H81" s="34">
        <v>31</v>
      </c>
      <c r="I81" s="2">
        <v>31</v>
      </c>
      <c r="J81" s="2">
        <v>28</v>
      </c>
      <c r="K81" s="2">
        <v>31</v>
      </c>
      <c r="L81" s="33">
        <f t="shared" si="70"/>
        <v>78678</v>
      </c>
      <c r="M81" s="33">
        <f t="shared" si="71"/>
        <v>81300.599999999991</v>
      </c>
      <c r="N81" s="15">
        <f t="shared" si="72"/>
        <v>81300.599999999991</v>
      </c>
      <c r="O81" s="15">
        <f t="shared" si="73"/>
        <v>73432.800000000003</v>
      </c>
      <c r="P81" s="15">
        <f t="shared" si="74"/>
        <v>81300.599999999991</v>
      </c>
      <c r="Q81" s="15">
        <f t="shared" si="75"/>
        <v>0</v>
      </c>
      <c r="R81" s="15">
        <f t="shared" si="76"/>
        <v>0</v>
      </c>
      <c r="S81" s="15">
        <f t="shared" si="77"/>
        <v>0</v>
      </c>
      <c r="T81" s="15">
        <f t="shared" si="78"/>
        <v>0</v>
      </c>
      <c r="U81" s="15">
        <f t="shared" si="79"/>
        <v>0</v>
      </c>
      <c r="V81" s="15">
        <f t="shared" si="80"/>
        <v>0</v>
      </c>
    </row>
    <row r="82" spans="1:44" s="25" customFormat="1" ht="26.1" customHeight="1" x14ac:dyDescent="0.25">
      <c r="A82" s="3">
        <v>3</v>
      </c>
      <c r="B82" s="4" t="s">
        <v>27</v>
      </c>
      <c r="C82" s="38">
        <f>1.75*1.18</f>
        <v>2.0649999999999999</v>
      </c>
      <c r="D82" s="84"/>
      <c r="E82" s="2" t="s">
        <v>2</v>
      </c>
      <c r="F82" s="5">
        <v>291.39999999999998</v>
      </c>
      <c r="G82" s="34">
        <v>22</v>
      </c>
      <c r="H82" s="34">
        <v>21</v>
      </c>
      <c r="I82" s="2">
        <v>23</v>
      </c>
      <c r="J82" s="2">
        <v>20</v>
      </c>
      <c r="K82" s="2">
        <v>22</v>
      </c>
      <c r="L82" s="33">
        <f t="shared" si="70"/>
        <v>6410.7999999999993</v>
      </c>
      <c r="M82" s="33">
        <f t="shared" si="71"/>
        <v>6119.4</v>
      </c>
      <c r="N82" s="15">
        <f t="shared" si="72"/>
        <v>6702.2</v>
      </c>
      <c r="O82" s="15">
        <f t="shared" si="73"/>
        <v>5828</v>
      </c>
      <c r="P82" s="15">
        <f t="shared" si="74"/>
        <v>6410.7999999999993</v>
      </c>
      <c r="Q82" s="15">
        <f t="shared" si="75"/>
        <v>0</v>
      </c>
      <c r="R82" s="15">
        <f t="shared" si="76"/>
        <v>0</v>
      </c>
      <c r="S82" s="15">
        <f t="shared" si="77"/>
        <v>0</v>
      </c>
      <c r="T82" s="15">
        <f t="shared" si="78"/>
        <v>0</v>
      </c>
      <c r="U82" s="15">
        <f t="shared" si="79"/>
        <v>0</v>
      </c>
      <c r="V82" s="15">
        <f t="shared" si="80"/>
        <v>0</v>
      </c>
    </row>
    <row r="83" spans="1:44" s="25" customFormat="1" ht="41.25" customHeight="1" x14ac:dyDescent="0.25">
      <c r="A83" s="3">
        <v>4</v>
      </c>
      <c r="B83" s="4" t="s">
        <v>24</v>
      </c>
      <c r="C83" s="38">
        <f>1.69*1.18</f>
        <v>1.9941999999999998</v>
      </c>
      <c r="D83" s="84"/>
      <c r="E83" s="2" t="s">
        <v>2</v>
      </c>
      <c r="F83" s="5">
        <v>291.39999999999998</v>
      </c>
      <c r="G83" s="34">
        <v>30</v>
      </c>
      <c r="H83" s="34">
        <v>31</v>
      </c>
      <c r="I83" s="2">
        <v>31</v>
      </c>
      <c r="J83" s="2">
        <v>28</v>
      </c>
      <c r="K83" s="2">
        <v>31</v>
      </c>
      <c r="L83" s="33">
        <f t="shared" si="70"/>
        <v>8742</v>
      </c>
      <c r="M83" s="33">
        <f t="shared" si="71"/>
        <v>9033.4</v>
      </c>
      <c r="N83" s="15">
        <f t="shared" si="72"/>
        <v>9033.4</v>
      </c>
      <c r="O83" s="15">
        <f t="shared" si="73"/>
        <v>8159.1999999999989</v>
      </c>
      <c r="P83" s="15">
        <f t="shared" si="74"/>
        <v>9033.4</v>
      </c>
      <c r="Q83" s="15">
        <f t="shared" si="75"/>
        <v>0</v>
      </c>
      <c r="R83" s="15">
        <f t="shared" si="76"/>
        <v>0</v>
      </c>
      <c r="S83" s="15">
        <f t="shared" si="77"/>
        <v>0</v>
      </c>
      <c r="T83" s="15">
        <f t="shared" si="78"/>
        <v>0</v>
      </c>
      <c r="U83" s="15">
        <f t="shared" si="79"/>
        <v>0</v>
      </c>
      <c r="V83" s="15">
        <f t="shared" si="80"/>
        <v>0</v>
      </c>
    </row>
    <row r="84" spans="1:44" s="25" customFormat="1" ht="41.25" customHeight="1" x14ac:dyDescent="0.25">
      <c r="A84" s="3">
        <v>5</v>
      </c>
      <c r="B84" s="4" t="s">
        <v>63</v>
      </c>
      <c r="C84" s="33">
        <f>2.42*1.18</f>
        <v>2.8555999999999999</v>
      </c>
      <c r="D84" s="83"/>
      <c r="E84" s="2" t="s">
        <v>2</v>
      </c>
      <c r="F84" s="5">
        <v>1.5</v>
      </c>
      <c r="G84" s="34">
        <v>4</v>
      </c>
      <c r="H84" s="34">
        <v>5</v>
      </c>
      <c r="I84" s="35">
        <v>4</v>
      </c>
      <c r="J84" s="2">
        <v>4</v>
      </c>
      <c r="K84" s="2">
        <v>5</v>
      </c>
      <c r="L84" s="33">
        <f t="shared" si="70"/>
        <v>6</v>
      </c>
      <c r="M84" s="33">
        <f t="shared" si="71"/>
        <v>7.5</v>
      </c>
      <c r="N84" s="39">
        <f t="shared" si="72"/>
        <v>6</v>
      </c>
      <c r="O84" s="39">
        <f t="shared" si="73"/>
        <v>6</v>
      </c>
      <c r="P84" s="39">
        <f t="shared" si="74"/>
        <v>7.5</v>
      </c>
      <c r="Q84" s="15">
        <f t="shared" si="75"/>
        <v>0</v>
      </c>
      <c r="R84" s="15">
        <f t="shared" si="76"/>
        <v>0</v>
      </c>
      <c r="S84" s="15">
        <f t="shared" si="77"/>
        <v>0</v>
      </c>
      <c r="T84" s="15">
        <f t="shared" si="78"/>
        <v>0</v>
      </c>
      <c r="U84" s="15">
        <f t="shared" si="79"/>
        <v>0</v>
      </c>
      <c r="V84" s="15">
        <f t="shared" si="80"/>
        <v>0</v>
      </c>
    </row>
    <row r="85" spans="1:44" s="25" customFormat="1" ht="44.25" customHeight="1" x14ac:dyDescent="0.25">
      <c r="A85" s="3">
        <v>6</v>
      </c>
      <c r="B85" s="4" t="s">
        <v>40</v>
      </c>
      <c r="C85" s="33">
        <f>4.1076*1.18</f>
        <v>4.8469679999999995</v>
      </c>
      <c r="D85" s="83"/>
      <c r="E85" s="2" t="s">
        <v>2</v>
      </c>
      <c r="F85" s="5">
        <v>48</v>
      </c>
      <c r="G85" s="34">
        <v>4</v>
      </c>
      <c r="H85" s="34">
        <v>5</v>
      </c>
      <c r="I85" s="2">
        <v>4</v>
      </c>
      <c r="J85" s="2">
        <v>4</v>
      </c>
      <c r="K85" s="2">
        <v>5</v>
      </c>
      <c r="L85" s="33">
        <f t="shared" si="70"/>
        <v>192</v>
      </c>
      <c r="M85" s="33">
        <f t="shared" si="71"/>
        <v>240</v>
      </c>
      <c r="N85" s="39">
        <f t="shared" si="72"/>
        <v>192</v>
      </c>
      <c r="O85" s="39">
        <f t="shared" si="73"/>
        <v>192</v>
      </c>
      <c r="P85" s="39">
        <f t="shared" si="74"/>
        <v>240</v>
      </c>
      <c r="Q85" s="15">
        <f t="shared" si="75"/>
        <v>0</v>
      </c>
      <c r="R85" s="15">
        <f t="shared" si="76"/>
        <v>0</v>
      </c>
      <c r="S85" s="15">
        <f t="shared" si="77"/>
        <v>0</v>
      </c>
      <c r="T85" s="15">
        <f t="shared" si="78"/>
        <v>0</v>
      </c>
      <c r="U85" s="15">
        <f t="shared" si="79"/>
        <v>0</v>
      </c>
      <c r="V85" s="15">
        <f t="shared" si="80"/>
        <v>0</v>
      </c>
      <c r="W85" s="52"/>
    </row>
    <row r="86" spans="1:44" s="25" customFormat="1" ht="24" customHeight="1" x14ac:dyDescent="0.25">
      <c r="A86" s="3">
        <v>7</v>
      </c>
      <c r="B86" s="4" t="s">
        <v>41</v>
      </c>
      <c r="C86" s="33">
        <f>7.54*1.18</f>
        <v>8.8971999999999998</v>
      </c>
      <c r="D86" s="83"/>
      <c r="E86" s="2" t="s">
        <v>2</v>
      </c>
      <c r="F86" s="5">
        <v>44</v>
      </c>
      <c r="G86" s="34">
        <v>4</v>
      </c>
      <c r="H86" s="34">
        <v>5</v>
      </c>
      <c r="I86" s="2">
        <v>4</v>
      </c>
      <c r="J86" s="2">
        <v>4</v>
      </c>
      <c r="K86" s="2">
        <v>5</v>
      </c>
      <c r="L86" s="33">
        <f t="shared" si="70"/>
        <v>176</v>
      </c>
      <c r="M86" s="33">
        <f t="shared" si="71"/>
        <v>220</v>
      </c>
      <c r="N86" s="39">
        <f t="shared" si="72"/>
        <v>176</v>
      </c>
      <c r="O86" s="39">
        <f t="shared" si="73"/>
        <v>176</v>
      </c>
      <c r="P86" s="39">
        <f t="shared" si="74"/>
        <v>220</v>
      </c>
      <c r="Q86" s="15">
        <f t="shared" si="75"/>
        <v>0</v>
      </c>
      <c r="R86" s="15">
        <f t="shared" si="76"/>
        <v>0</v>
      </c>
      <c r="S86" s="15">
        <f t="shared" si="77"/>
        <v>0</v>
      </c>
      <c r="T86" s="15">
        <f t="shared" si="78"/>
        <v>0</v>
      </c>
      <c r="U86" s="15">
        <f t="shared" si="79"/>
        <v>0</v>
      </c>
      <c r="V86" s="15">
        <f t="shared" si="80"/>
        <v>0</v>
      </c>
    </row>
    <row r="87" spans="1:44" s="25" customFormat="1" ht="26.1" customHeight="1" x14ac:dyDescent="0.25">
      <c r="A87" s="3">
        <v>8</v>
      </c>
      <c r="B87" s="4" t="s">
        <v>8</v>
      </c>
      <c r="C87" s="2">
        <v>364.46</v>
      </c>
      <c r="D87" s="65"/>
      <c r="E87" s="2" t="s">
        <v>17</v>
      </c>
      <c r="F87" s="38">
        <v>30.12</v>
      </c>
      <c r="G87" s="2">
        <v>15</v>
      </c>
      <c r="H87" s="2">
        <v>15</v>
      </c>
      <c r="I87" s="2">
        <v>16</v>
      </c>
      <c r="J87" s="2">
        <v>14</v>
      </c>
      <c r="K87" s="2">
        <v>15</v>
      </c>
      <c r="L87" s="33">
        <f t="shared" si="70"/>
        <v>451.8</v>
      </c>
      <c r="M87" s="33">
        <f t="shared" si="71"/>
        <v>451.8</v>
      </c>
      <c r="N87" s="39">
        <f t="shared" si="72"/>
        <v>481.92</v>
      </c>
      <c r="O87" s="39">
        <f t="shared" si="73"/>
        <v>421.68</v>
      </c>
      <c r="P87" s="39">
        <f t="shared" si="74"/>
        <v>451.8</v>
      </c>
      <c r="Q87" s="15">
        <f t="shared" si="75"/>
        <v>0</v>
      </c>
      <c r="R87" s="15">
        <f t="shared" si="76"/>
        <v>0</v>
      </c>
      <c r="S87" s="15">
        <f t="shared" si="77"/>
        <v>0</v>
      </c>
      <c r="T87" s="15">
        <f t="shared" si="78"/>
        <v>0</v>
      </c>
      <c r="U87" s="15">
        <f t="shared" si="79"/>
        <v>0</v>
      </c>
      <c r="V87" s="15">
        <f t="shared" si="80"/>
        <v>0</v>
      </c>
    </row>
    <row r="88" spans="1:44" s="25" customFormat="1" ht="26.1" customHeight="1" x14ac:dyDescent="0.25">
      <c r="A88" s="3">
        <v>9</v>
      </c>
      <c r="B88" s="6" t="s">
        <v>5</v>
      </c>
      <c r="C88" s="33">
        <f>8.03*1.18</f>
        <v>9.4753999999999987</v>
      </c>
      <c r="D88" s="83"/>
      <c r="E88" s="2" t="s">
        <v>4</v>
      </c>
      <c r="F88" s="5">
        <v>22</v>
      </c>
      <c r="G88" s="36">
        <v>30</v>
      </c>
      <c r="H88" s="36">
        <v>31</v>
      </c>
      <c r="I88" s="37">
        <v>31</v>
      </c>
      <c r="J88" s="37">
        <v>28</v>
      </c>
      <c r="K88" s="37">
        <v>31</v>
      </c>
      <c r="L88" s="33">
        <f t="shared" si="70"/>
        <v>660</v>
      </c>
      <c r="M88" s="33">
        <f t="shared" si="71"/>
        <v>682</v>
      </c>
      <c r="N88" s="39">
        <f t="shared" si="72"/>
        <v>682</v>
      </c>
      <c r="O88" s="39">
        <f t="shared" si="73"/>
        <v>616</v>
      </c>
      <c r="P88" s="39">
        <f t="shared" si="74"/>
        <v>682</v>
      </c>
      <c r="Q88" s="15">
        <f t="shared" si="75"/>
        <v>0</v>
      </c>
      <c r="R88" s="15">
        <f t="shared" si="76"/>
        <v>0</v>
      </c>
      <c r="S88" s="15">
        <f t="shared" ref="S88:U89" si="81">ROUND(($D88*N88),2)</f>
        <v>0</v>
      </c>
      <c r="T88" s="15">
        <f t="shared" si="81"/>
        <v>0</v>
      </c>
      <c r="U88" s="15">
        <f t="shared" si="81"/>
        <v>0</v>
      </c>
      <c r="V88" s="15">
        <f>SUM(S88:U88)</f>
        <v>0</v>
      </c>
    </row>
    <row r="89" spans="1:44" s="25" customFormat="1" ht="234.75" customHeight="1" x14ac:dyDescent="0.25">
      <c r="A89" s="3">
        <v>10</v>
      </c>
      <c r="B89" s="11" t="s">
        <v>18</v>
      </c>
      <c r="C89" s="53">
        <f>915.99*1.18</f>
        <v>1080.8681999999999</v>
      </c>
      <c r="D89" s="85"/>
      <c r="E89" s="10" t="s">
        <v>6</v>
      </c>
      <c r="F89" s="56">
        <v>146</v>
      </c>
      <c r="G89" s="54">
        <v>1</v>
      </c>
      <c r="H89" s="54">
        <v>1</v>
      </c>
      <c r="I89" s="10">
        <v>1</v>
      </c>
      <c r="J89" s="10">
        <v>1</v>
      </c>
      <c r="K89" s="10">
        <v>1</v>
      </c>
      <c r="L89" s="53">
        <f t="shared" si="70"/>
        <v>146</v>
      </c>
      <c r="M89" s="53">
        <f t="shared" si="71"/>
        <v>146</v>
      </c>
      <c r="N89" s="39">
        <f t="shared" si="72"/>
        <v>146</v>
      </c>
      <c r="O89" s="39">
        <f t="shared" si="73"/>
        <v>146</v>
      </c>
      <c r="P89" s="39">
        <f t="shared" si="74"/>
        <v>146</v>
      </c>
      <c r="Q89" s="15">
        <f t="shared" si="75"/>
        <v>0</v>
      </c>
      <c r="R89" s="15">
        <f t="shared" si="76"/>
        <v>0</v>
      </c>
      <c r="S89" s="15">
        <f t="shared" si="81"/>
        <v>0</v>
      </c>
      <c r="T89" s="15">
        <f t="shared" si="81"/>
        <v>0</v>
      </c>
      <c r="U89" s="15">
        <f t="shared" si="81"/>
        <v>0</v>
      </c>
      <c r="V89" s="15">
        <f>SUM(S89:U89)</f>
        <v>0</v>
      </c>
    </row>
    <row r="90" spans="1:44" s="25" customFormat="1" ht="33.75" customHeight="1" x14ac:dyDescent="0.25">
      <c r="A90" s="3"/>
      <c r="B90" s="12" t="s">
        <v>89</v>
      </c>
      <c r="C90" s="2"/>
      <c r="D90" s="65"/>
      <c r="E90" s="2"/>
      <c r="F90" s="5"/>
      <c r="G90" s="1"/>
      <c r="H90" s="1"/>
      <c r="I90" s="2"/>
      <c r="J90" s="2"/>
      <c r="K90" s="2"/>
      <c r="L90" s="2"/>
      <c r="M90" s="2"/>
      <c r="N90" s="15"/>
      <c r="O90" s="15"/>
      <c r="P90" s="15"/>
      <c r="Q90" s="16">
        <f>SUM(Q80:Q89)</f>
        <v>0</v>
      </c>
      <c r="R90" s="16">
        <f>SUM(R80:R89)</f>
        <v>0</v>
      </c>
      <c r="S90" s="18">
        <f>SUM(S80:S89)</f>
        <v>0</v>
      </c>
      <c r="T90" s="18">
        <f>SUM(T80:T89)</f>
        <v>0</v>
      </c>
      <c r="U90" s="18">
        <f>SUM(U80:U89)</f>
        <v>0</v>
      </c>
      <c r="V90" s="69">
        <f>Q90+R90+S90+T90+U90</f>
        <v>0</v>
      </c>
    </row>
    <row r="91" spans="1:44" s="25" customFormat="1" ht="23.25" customHeight="1" x14ac:dyDescent="0.25">
      <c r="A91" s="3"/>
      <c r="B91" s="12" t="s">
        <v>79</v>
      </c>
      <c r="C91" s="2">
        <v>49738.239999999998</v>
      </c>
      <c r="D91" s="65"/>
      <c r="E91" s="2"/>
      <c r="F91" s="5"/>
      <c r="G91" s="1"/>
      <c r="H91" s="1"/>
      <c r="I91" s="2"/>
      <c r="J91" s="2"/>
      <c r="K91" s="2"/>
      <c r="L91" s="2"/>
      <c r="M91" s="2"/>
      <c r="N91" s="15"/>
      <c r="O91" s="15"/>
      <c r="P91" s="15"/>
      <c r="Q91" s="16"/>
      <c r="R91" s="16"/>
      <c r="S91" s="16"/>
      <c r="T91" s="16"/>
      <c r="U91" s="16"/>
      <c r="V91" s="70">
        <f>D91</f>
        <v>0</v>
      </c>
    </row>
    <row r="92" spans="1:44" s="25" customFormat="1" ht="46.5" customHeight="1" x14ac:dyDescent="0.25">
      <c r="A92" s="3"/>
      <c r="B92" s="12" t="s">
        <v>90</v>
      </c>
      <c r="C92" s="2"/>
      <c r="D92" s="65"/>
      <c r="E92" s="2"/>
      <c r="F92" s="5"/>
      <c r="G92" s="1"/>
      <c r="H92" s="1"/>
      <c r="I92" s="2"/>
      <c r="J92" s="2"/>
      <c r="K92" s="2"/>
      <c r="L92" s="2"/>
      <c r="M92" s="2"/>
      <c r="N92" s="15"/>
      <c r="O92" s="15"/>
      <c r="P92" s="15"/>
      <c r="Q92" s="16"/>
      <c r="R92" s="16"/>
      <c r="S92" s="16"/>
      <c r="T92" s="16"/>
      <c r="U92" s="16"/>
      <c r="V92" s="70">
        <f t="shared" ref="V92" si="82">V90+V91</f>
        <v>0</v>
      </c>
    </row>
    <row r="93" spans="1:44" s="25" customFormat="1" ht="26.1" customHeight="1" x14ac:dyDescent="0.25">
      <c r="A93" s="3"/>
      <c r="B93" s="13" t="s">
        <v>26</v>
      </c>
      <c r="C93" s="2"/>
      <c r="D93" s="65"/>
      <c r="E93" s="2"/>
      <c r="F93" s="5"/>
      <c r="G93" s="1"/>
      <c r="H93" s="1"/>
      <c r="I93" s="2"/>
      <c r="J93" s="2"/>
      <c r="K93" s="2"/>
      <c r="L93" s="2"/>
      <c r="M93" s="2"/>
      <c r="N93" s="15"/>
      <c r="O93" s="15"/>
      <c r="P93" s="15"/>
      <c r="Q93" s="19"/>
      <c r="R93" s="19"/>
      <c r="S93" s="19"/>
      <c r="T93" s="19"/>
      <c r="U93" s="19"/>
      <c r="V93" s="78">
        <f t="shared" ref="V93" si="83">V92/1.18*0.18</f>
        <v>0</v>
      </c>
    </row>
    <row r="94" spans="1:44" s="25" customFormat="1" ht="160.5" customHeight="1" x14ac:dyDescent="0.25">
      <c r="A94" s="3"/>
      <c r="B94" s="12" t="s">
        <v>103</v>
      </c>
      <c r="C94" s="2"/>
      <c r="D94" s="65"/>
      <c r="E94" s="2"/>
      <c r="F94" s="5"/>
      <c r="G94" s="1"/>
      <c r="H94" s="1"/>
      <c r="I94" s="2"/>
      <c r="J94" s="2"/>
      <c r="K94" s="2"/>
      <c r="L94" s="2"/>
      <c r="M94" s="2"/>
      <c r="N94" s="15"/>
      <c r="O94" s="15"/>
      <c r="P94" s="15"/>
      <c r="Q94" s="16">
        <f>Q90+Q75+Q60+Q45+Q31+Q17</f>
        <v>0</v>
      </c>
      <c r="R94" s="16">
        <f>R90+R75+R60+R45+R31+R17</f>
        <v>0</v>
      </c>
      <c r="S94" s="16">
        <f>S90+S75+S60+S45+S31+S17</f>
        <v>0</v>
      </c>
      <c r="T94" s="16">
        <f>T90+T75+T60+T45+T31+T17</f>
        <v>0</v>
      </c>
      <c r="U94" s="16">
        <f>U90+U75+U60+U45+U31+U17</f>
        <v>0</v>
      </c>
      <c r="V94" s="18">
        <f>Q94+R94+S94+T94+U94</f>
        <v>0</v>
      </c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</row>
    <row r="95" spans="1:44" s="25" customFormat="1" ht="156.75" customHeight="1" x14ac:dyDescent="0.25">
      <c r="A95" s="3"/>
      <c r="B95" s="12" t="s">
        <v>95</v>
      </c>
      <c r="C95" s="2"/>
      <c r="D95" s="65"/>
      <c r="E95" s="2"/>
      <c r="F95" s="5"/>
      <c r="G95" s="1"/>
      <c r="H95" s="1"/>
      <c r="I95" s="2"/>
      <c r="J95" s="2"/>
      <c r="K95" s="2"/>
      <c r="L95" s="2"/>
      <c r="M95" s="2"/>
      <c r="N95" s="15"/>
      <c r="O95" s="15"/>
      <c r="P95" s="15"/>
      <c r="Q95" s="16"/>
      <c r="R95" s="16"/>
      <c r="S95" s="16"/>
      <c r="T95" s="16"/>
      <c r="U95" s="16"/>
      <c r="V95" s="16">
        <f>V91+V76+V61+V46+V32+V18</f>
        <v>0</v>
      </c>
      <c r="W95" s="52"/>
    </row>
    <row r="96" spans="1:44" ht="159.75" customHeight="1" x14ac:dyDescent="0.25">
      <c r="A96" s="3"/>
      <c r="B96" s="12" t="s">
        <v>104</v>
      </c>
      <c r="C96" s="2"/>
      <c r="D96" s="65"/>
      <c r="E96" s="2"/>
      <c r="F96" s="5"/>
      <c r="G96" s="1"/>
      <c r="H96" s="1"/>
      <c r="I96" s="2"/>
      <c r="J96" s="2"/>
      <c r="K96" s="2"/>
      <c r="L96" s="2"/>
      <c r="M96" s="2"/>
      <c r="N96" s="15"/>
      <c r="O96" s="15"/>
      <c r="P96" s="15"/>
      <c r="Q96" s="16"/>
      <c r="R96" s="16"/>
      <c r="S96" s="16"/>
      <c r="T96" s="16"/>
      <c r="U96" s="16"/>
      <c r="V96" s="16">
        <f>V94+V95</f>
        <v>0</v>
      </c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</row>
    <row r="97" spans="1:44" ht="26.1" customHeight="1" x14ac:dyDescent="0.25">
      <c r="A97" s="3"/>
      <c r="B97" s="13" t="s">
        <v>26</v>
      </c>
      <c r="C97" s="2"/>
      <c r="D97" s="65"/>
      <c r="E97" s="2"/>
      <c r="F97" s="5"/>
      <c r="G97" s="1"/>
      <c r="H97" s="1"/>
      <c r="I97" s="2"/>
      <c r="J97" s="2"/>
      <c r="K97" s="2"/>
      <c r="L97" s="2"/>
      <c r="M97" s="2"/>
      <c r="N97" s="15"/>
      <c r="O97" s="15"/>
      <c r="P97" s="15"/>
      <c r="Q97" s="19"/>
      <c r="R97" s="19"/>
      <c r="S97" s="19"/>
      <c r="T97" s="19"/>
      <c r="U97" s="19"/>
      <c r="V97" s="19">
        <f t="shared" ref="V97" si="84">V96/1.18*0.18</f>
        <v>0</v>
      </c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</row>
    <row r="98" spans="1:44" s="24" customFormat="1" ht="26.1" customHeight="1" x14ac:dyDescent="0.25">
      <c r="A98" s="44"/>
      <c r="B98" s="45"/>
      <c r="C98" s="46"/>
      <c r="D98" s="87"/>
      <c r="E98" s="46"/>
      <c r="F98" s="58"/>
      <c r="G98" s="47"/>
      <c r="H98" s="47"/>
      <c r="I98" s="46"/>
      <c r="J98" s="46"/>
      <c r="K98" s="46"/>
      <c r="L98" s="46"/>
      <c r="M98" s="46"/>
      <c r="N98" s="48"/>
      <c r="O98" s="48"/>
      <c r="P98" s="48"/>
      <c r="Q98" s="49"/>
      <c r="R98" s="49"/>
      <c r="S98" s="50"/>
      <c r="T98" s="50"/>
      <c r="U98" s="50"/>
      <c r="V98" s="51"/>
    </row>
    <row r="99" spans="1:44" s="24" customFormat="1" ht="26.1" customHeight="1" x14ac:dyDescent="0.25">
      <c r="A99" s="44"/>
      <c r="B99" s="45"/>
      <c r="C99" s="46"/>
      <c r="D99" s="87"/>
      <c r="E99" s="46"/>
      <c r="F99" s="58"/>
      <c r="G99" s="47"/>
      <c r="H99" s="47"/>
      <c r="I99" s="46"/>
      <c r="J99" s="46"/>
      <c r="K99" s="46"/>
      <c r="L99" s="46"/>
      <c r="M99" s="46"/>
      <c r="N99" s="48"/>
      <c r="O99" s="48"/>
      <c r="P99" s="48"/>
      <c r="Q99" s="49"/>
      <c r="R99" s="49"/>
      <c r="S99" s="50"/>
      <c r="T99" s="50"/>
      <c r="U99" s="50"/>
      <c r="V99" s="51"/>
    </row>
    <row r="100" spans="1:44" s="24" customFormat="1" ht="26.1" customHeight="1" x14ac:dyDescent="0.25">
      <c r="A100" s="44"/>
      <c r="B100" s="45"/>
      <c r="C100" s="46"/>
      <c r="D100" s="87"/>
      <c r="E100" s="46"/>
      <c r="F100" s="58"/>
      <c r="G100" s="47"/>
      <c r="H100" s="47"/>
      <c r="I100" s="46"/>
      <c r="J100" s="46"/>
      <c r="K100" s="46"/>
      <c r="L100" s="46"/>
      <c r="M100" s="46"/>
      <c r="N100" s="48"/>
      <c r="O100" s="48"/>
      <c r="P100" s="48"/>
      <c r="Q100" s="49"/>
      <c r="R100" s="49"/>
      <c r="S100" s="50"/>
      <c r="T100" s="50"/>
      <c r="U100" s="50"/>
      <c r="V100" s="51"/>
    </row>
    <row r="101" spans="1:44" ht="26.1" customHeight="1" x14ac:dyDescent="0.25">
      <c r="A101" s="92" t="s">
        <v>60</v>
      </c>
      <c r="B101" s="93"/>
      <c r="C101" s="93"/>
      <c r="D101" s="93"/>
      <c r="E101" s="93"/>
      <c r="F101" s="93"/>
      <c r="G101" s="93"/>
      <c r="H101" s="93"/>
      <c r="I101" s="93"/>
      <c r="J101" s="93"/>
      <c r="K101" s="93"/>
      <c r="L101" s="93"/>
      <c r="M101" s="93"/>
      <c r="N101" s="93"/>
      <c r="O101" s="93"/>
      <c r="P101" s="93"/>
      <c r="Q101" s="93"/>
      <c r="R101" s="93"/>
      <c r="S101" s="93"/>
      <c r="T101" s="93"/>
      <c r="U101" s="93"/>
      <c r="V101" s="93"/>
      <c r="W101" s="93"/>
      <c r="X101" s="93"/>
      <c r="Y101" s="93"/>
      <c r="Z101" s="93"/>
      <c r="AA101" s="93"/>
      <c r="AB101" s="94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  <c r="AQ101" s="43"/>
      <c r="AR101" s="24"/>
    </row>
    <row r="102" spans="1:44" ht="26.1" customHeight="1" x14ac:dyDescent="0.25">
      <c r="A102" s="95" t="s">
        <v>0</v>
      </c>
      <c r="B102" s="95" t="s">
        <v>19</v>
      </c>
      <c r="C102" s="95" t="s">
        <v>22</v>
      </c>
      <c r="D102" s="118" t="s">
        <v>22</v>
      </c>
      <c r="E102" s="95" t="s">
        <v>1</v>
      </c>
      <c r="F102" s="108" t="s">
        <v>21</v>
      </c>
      <c r="G102" s="95" t="s">
        <v>20</v>
      </c>
      <c r="H102" s="95"/>
      <c r="I102" s="95"/>
      <c r="J102" s="95"/>
      <c r="K102" s="95"/>
      <c r="L102" s="95"/>
      <c r="M102" s="95"/>
      <c r="N102" s="97" t="s">
        <v>7</v>
      </c>
      <c r="O102" s="97"/>
      <c r="P102" s="97"/>
      <c r="Q102" s="97"/>
      <c r="R102" s="97"/>
      <c r="S102" s="97"/>
      <c r="T102" s="97"/>
      <c r="U102" s="97" t="s">
        <v>25</v>
      </c>
      <c r="V102" s="97"/>
      <c r="W102" s="97"/>
      <c r="X102" s="97"/>
      <c r="Y102" s="97"/>
      <c r="Z102" s="97"/>
      <c r="AA102" s="97"/>
      <c r="AB102" s="111" t="s">
        <v>28</v>
      </c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  <c r="AN102" s="32"/>
      <c r="AO102" s="32"/>
      <c r="AP102" s="32"/>
      <c r="AQ102" s="32"/>
      <c r="AR102" s="24"/>
    </row>
    <row r="103" spans="1:44" ht="26.1" customHeight="1" x14ac:dyDescent="0.25">
      <c r="A103" s="105"/>
      <c r="B103" s="105"/>
      <c r="C103" s="105"/>
      <c r="D103" s="119"/>
      <c r="E103" s="105"/>
      <c r="F103" s="109"/>
      <c r="G103" s="96"/>
      <c r="H103" s="96"/>
      <c r="I103" s="96"/>
      <c r="J103" s="96"/>
      <c r="K103" s="96"/>
      <c r="L103" s="96"/>
      <c r="M103" s="96"/>
      <c r="N103" s="98"/>
      <c r="O103" s="98"/>
      <c r="P103" s="98"/>
      <c r="Q103" s="98"/>
      <c r="R103" s="98"/>
      <c r="S103" s="98"/>
      <c r="T103" s="98"/>
      <c r="U103" s="98"/>
      <c r="V103" s="98"/>
      <c r="W103" s="98"/>
      <c r="X103" s="98"/>
      <c r="Y103" s="98"/>
      <c r="Z103" s="98"/>
      <c r="AA103" s="98"/>
      <c r="AB103" s="112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1"/>
      <c r="AQ103" s="32"/>
      <c r="AR103" s="24"/>
    </row>
    <row r="104" spans="1:44" ht="26.1" customHeight="1" x14ac:dyDescent="0.25">
      <c r="A104" s="96"/>
      <c r="B104" s="96"/>
      <c r="C104" s="96"/>
      <c r="D104" s="120"/>
      <c r="E104" s="96"/>
      <c r="F104" s="110"/>
      <c r="G104" s="31">
        <v>42917</v>
      </c>
      <c r="H104" s="31">
        <v>42948</v>
      </c>
      <c r="I104" s="31">
        <v>42979</v>
      </c>
      <c r="J104" s="31">
        <v>43009</v>
      </c>
      <c r="K104" s="31">
        <v>43191</v>
      </c>
      <c r="L104" s="31">
        <v>43221</v>
      </c>
      <c r="M104" s="31">
        <v>43252</v>
      </c>
      <c r="N104" s="31">
        <v>42917</v>
      </c>
      <c r="O104" s="31">
        <v>42948</v>
      </c>
      <c r="P104" s="31">
        <v>42979</v>
      </c>
      <c r="Q104" s="31">
        <v>43009</v>
      </c>
      <c r="R104" s="31">
        <v>43191</v>
      </c>
      <c r="S104" s="31">
        <v>43221</v>
      </c>
      <c r="T104" s="31">
        <v>43252</v>
      </c>
      <c r="U104" s="31">
        <v>42917</v>
      </c>
      <c r="V104" s="31">
        <v>42948</v>
      </c>
      <c r="W104" s="31">
        <v>42979</v>
      </c>
      <c r="X104" s="31">
        <v>43009</v>
      </c>
      <c r="Y104" s="31">
        <v>43191</v>
      </c>
      <c r="Z104" s="31">
        <v>43221</v>
      </c>
      <c r="AA104" s="31">
        <v>43252</v>
      </c>
      <c r="AB104" s="113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</row>
    <row r="105" spans="1:44" ht="26.1" customHeight="1" x14ac:dyDescent="0.25">
      <c r="A105" s="89" t="s">
        <v>82</v>
      </c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  <c r="U105" s="90"/>
      <c r="V105" s="90"/>
      <c r="W105" s="90"/>
      <c r="X105" s="90"/>
      <c r="Y105" s="90"/>
      <c r="Z105" s="90"/>
      <c r="AA105" s="90"/>
      <c r="AB105" s="91"/>
    </row>
    <row r="106" spans="1:44" ht="41.25" customHeight="1" x14ac:dyDescent="0.25">
      <c r="A106" s="8">
        <v>1</v>
      </c>
      <c r="B106" s="4" t="s">
        <v>9</v>
      </c>
      <c r="C106" s="33">
        <f>488.71*1.18</f>
        <v>576.67779999999993</v>
      </c>
      <c r="D106" s="83"/>
      <c r="E106" s="2" t="s">
        <v>4</v>
      </c>
      <c r="F106" s="38">
        <v>127</v>
      </c>
      <c r="G106" s="2">
        <v>1</v>
      </c>
      <c r="H106" s="2"/>
      <c r="I106" s="2">
        <v>1</v>
      </c>
      <c r="J106" s="2"/>
      <c r="K106" s="2">
        <v>1</v>
      </c>
      <c r="L106" s="2"/>
      <c r="M106" s="2">
        <v>1</v>
      </c>
      <c r="N106" s="15">
        <f>ROUND($F106*G106,2)</f>
        <v>127</v>
      </c>
      <c r="O106" s="15"/>
      <c r="P106" s="15">
        <f t="shared" ref="P106:P114" si="85">ROUND($F106*I106,2)</f>
        <v>127</v>
      </c>
      <c r="Q106" s="15"/>
      <c r="R106" s="15">
        <f>ROUND($F106*K106,2)</f>
        <v>127</v>
      </c>
      <c r="S106" s="15"/>
      <c r="T106" s="15">
        <f>ROUND($F106*M106,2)</f>
        <v>127</v>
      </c>
      <c r="U106" s="15">
        <f>D106*F106*G106</f>
        <v>0</v>
      </c>
      <c r="V106" s="15"/>
      <c r="W106" s="15">
        <f t="shared" ref="W106:W114" si="86">D106*F106*I106</f>
        <v>0</v>
      </c>
      <c r="X106" s="15"/>
      <c r="Y106" s="15">
        <f t="shared" ref="Y106:AA109" si="87">ROUND(($D106*R106),2)</f>
        <v>0</v>
      </c>
      <c r="Z106" s="15">
        <f t="shared" si="87"/>
        <v>0</v>
      </c>
      <c r="AA106" s="15">
        <f t="shared" si="87"/>
        <v>0</v>
      </c>
      <c r="AB106" s="15">
        <f t="shared" ref="AB106:AB123" si="88">SUM(U106:AA106)</f>
        <v>0</v>
      </c>
    </row>
    <row r="107" spans="1:44" ht="37.5" customHeight="1" x14ac:dyDescent="0.25">
      <c r="A107" s="8">
        <v>2</v>
      </c>
      <c r="B107" s="4" t="s">
        <v>10</v>
      </c>
      <c r="C107" s="2">
        <f>41.5*1.18</f>
        <v>48.97</v>
      </c>
      <c r="D107" s="65"/>
      <c r="E107" s="2" t="s">
        <v>4</v>
      </c>
      <c r="F107" s="38">
        <v>790</v>
      </c>
      <c r="G107" s="2">
        <v>1</v>
      </c>
      <c r="H107" s="2"/>
      <c r="I107" s="2">
        <v>1</v>
      </c>
      <c r="J107" s="2"/>
      <c r="K107" s="2">
        <v>1</v>
      </c>
      <c r="L107" s="2"/>
      <c r="M107" s="2">
        <v>1</v>
      </c>
      <c r="N107" s="15">
        <f>ROUND($F107*G107,2)</f>
        <v>790</v>
      </c>
      <c r="O107" s="2"/>
      <c r="P107" s="15">
        <f t="shared" si="85"/>
        <v>790</v>
      </c>
      <c r="Q107" s="2"/>
      <c r="R107" s="15">
        <f>ROUND($F107*K107,2)</f>
        <v>790</v>
      </c>
      <c r="S107" s="15"/>
      <c r="T107" s="15">
        <f>ROUND($F107*M107,2)</f>
        <v>790</v>
      </c>
      <c r="U107" s="15">
        <f>D107*F107*G107</f>
        <v>0</v>
      </c>
      <c r="V107" s="15"/>
      <c r="W107" s="15">
        <f t="shared" si="86"/>
        <v>0</v>
      </c>
      <c r="X107" s="15"/>
      <c r="Y107" s="15">
        <f t="shared" si="87"/>
        <v>0</v>
      </c>
      <c r="Z107" s="15">
        <f t="shared" si="87"/>
        <v>0</v>
      </c>
      <c r="AA107" s="15">
        <f t="shared" si="87"/>
        <v>0</v>
      </c>
      <c r="AB107" s="15">
        <f t="shared" si="88"/>
        <v>0</v>
      </c>
    </row>
    <row r="108" spans="1:44" ht="33.75" customHeight="1" x14ac:dyDescent="0.25">
      <c r="A108" s="8">
        <v>3</v>
      </c>
      <c r="B108" s="4" t="s">
        <v>11</v>
      </c>
      <c r="C108" s="33">
        <f>73.49*1.18</f>
        <v>86.718199999999996</v>
      </c>
      <c r="D108" s="83"/>
      <c r="E108" s="2" t="s">
        <v>12</v>
      </c>
      <c r="F108" s="38">
        <v>101</v>
      </c>
      <c r="G108" s="2">
        <v>1</v>
      </c>
      <c r="H108" s="2"/>
      <c r="I108" s="2">
        <v>1</v>
      </c>
      <c r="J108" s="2"/>
      <c r="K108" s="2">
        <v>1</v>
      </c>
      <c r="L108" s="2"/>
      <c r="M108" s="2">
        <v>1</v>
      </c>
      <c r="N108" s="15">
        <f>ROUND($F108*G108,2)</f>
        <v>101</v>
      </c>
      <c r="O108" s="15"/>
      <c r="P108" s="15">
        <f t="shared" si="85"/>
        <v>101</v>
      </c>
      <c r="Q108" s="2"/>
      <c r="R108" s="15">
        <f>ROUND($F108*K108,2)</f>
        <v>101</v>
      </c>
      <c r="S108" s="15"/>
      <c r="T108" s="15">
        <f>ROUND($F108*M108,2)</f>
        <v>101</v>
      </c>
      <c r="U108" s="15">
        <f>D108*F108*G108</f>
        <v>0</v>
      </c>
      <c r="V108" s="15"/>
      <c r="W108" s="15">
        <f t="shared" si="86"/>
        <v>0</v>
      </c>
      <c r="X108" s="15"/>
      <c r="Y108" s="15">
        <f t="shared" si="87"/>
        <v>0</v>
      </c>
      <c r="Z108" s="15">
        <f t="shared" si="87"/>
        <v>0</v>
      </c>
      <c r="AA108" s="15">
        <f t="shared" si="87"/>
        <v>0</v>
      </c>
      <c r="AB108" s="15">
        <f t="shared" si="88"/>
        <v>0</v>
      </c>
    </row>
    <row r="109" spans="1:44" ht="66.75" customHeight="1" x14ac:dyDescent="0.25">
      <c r="A109" s="8">
        <v>4</v>
      </c>
      <c r="B109" s="4" t="s">
        <v>42</v>
      </c>
      <c r="C109" s="33">
        <f>53.3*1.18</f>
        <v>62.893999999999991</v>
      </c>
      <c r="D109" s="83"/>
      <c r="E109" s="2" t="s">
        <v>2</v>
      </c>
      <c r="F109" s="38">
        <v>9459.9</v>
      </c>
      <c r="G109" s="2">
        <v>1</v>
      </c>
      <c r="H109" s="2">
        <v>1</v>
      </c>
      <c r="I109" s="2">
        <v>1</v>
      </c>
      <c r="J109" s="2">
        <v>1</v>
      </c>
      <c r="K109" s="2">
        <v>1</v>
      </c>
      <c r="L109" s="2">
        <v>1</v>
      </c>
      <c r="M109" s="2">
        <v>1</v>
      </c>
      <c r="N109" s="15">
        <f>ROUND($F109*G109,2)</f>
        <v>9459.9</v>
      </c>
      <c r="O109" s="15">
        <f>ROUND($F109*H109,2)</f>
        <v>9459.9</v>
      </c>
      <c r="P109" s="15">
        <f t="shared" si="85"/>
        <v>9459.9</v>
      </c>
      <c r="Q109" s="15">
        <f t="shared" ref="Q109:Q114" si="89">ROUND($F109*J109,2)</f>
        <v>9459.9</v>
      </c>
      <c r="R109" s="15">
        <f>ROUND($F109*K109,2)</f>
        <v>9459.9</v>
      </c>
      <c r="S109" s="15">
        <f>ROUND($F109*L109,2)</f>
        <v>9459.9</v>
      </c>
      <c r="T109" s="15">
        <f>ROUND($F109*M109,2)</f>
        <v>9459.9</v>
      </c>
      <c r="U109" s="15">
        <f>D109*F109*G109</f>
        <v>0</v>
      </c>
      <c r="V109" s="15">
        <f>D109*F109*H109</f>
        <v>0</v>
      </c>
      <c r="W109" s="15">
        <f t="shared" si="86"/>
        <v>0</v>
      </c>
      <c r="X109" s="15">
        <f t="shared" ref="X109:X114" si="90">D109*F109*J109</f>
        <v>0</v>
      </c>
      <c r="Y109" s="15">
        <f t="shared" si="87"/>
        <v>0</v>
      </c>
      <c r="Z109" s="15">
        <f t="shared" si="87"/>
        <v>0</v>
      </c>
      <c r="AA109" s="15">
        <f t="shared" si="87"/>
        <v>0</v>
      </c>
      <c r="AB109" s="15">
        <f t="shared" si="88"/>
        <v>0</v>
      </c>
    </row>
    <row r="110" spans="1:44" ht="26.1" customHeight="1" x14ac:dyDescent="0.25">
      <c r="A110" s="8">
        <v>5</v>
      </c>
      <c r="B110" s="4" t="s">
        <v>13</v>
      </c>
      <c r="C110" s="33">
        <f>1.62*1.18</f>
        <v>1.9116</v>
      </c>
      <c r="D110" s="83"/>
      <c r="E110" s="2" t="s">
        <v>2</v>
      </c>
      <c r="F110" s="38">
        <v>9459.9</v>
      </c>
      <c r="G110" s="2"/>
      <c r="H110" s="2"/>
      <c r="I110" s="2">
        <v>1</v>
      </c>
      <c r="J110" s="2">
        <v>1</v>
      </c>
      <c r="K110" s="2"/>
      <c r="L110" s="2"/>
      <c r="M110" s="2"/>
      <c r="N110" s="15"/>
      <c r="O110" s="15"/>
      <c r="P110" s="15">
        <f t="shared" si="85"/>
        <v>9459.9</v>
      </c>
      <c r="Q110" s="15">
        <f t="shared" si="89"/>
        <v>9459.9</v>
      </c>
      <c r="R110" s="15"/>
      <c r="S110" s="15"/>
      <c r="T110" s="15"/>
      <c r="U110" s="15"/>
      <c r="V110" s="15"/>
      <c r="W110" s="15">
        <f t="shared" si="86"/>
        <v>0</v>
      </c>
      <c r="X110" s="15">
        <f t="shared" si="90"/>
        <v>0</v>
      </c>
      <c r="Y110" s="15"/>
      <c r="Z110" s="15"/>
      <c r="AA110" s="15"/>
      <c r="AB110" s="15">
        <f t="shared" si="88"/>
        <v>0</v>
      </c>
    </row>
    <row r="111" spans="1:44" ht="26.1" customHeight="1" x14ac:dyDescent="0.25">
      <c r="A111" s="8">
        <v>6</v>
      </c>
      <c r="B111" s="4" t="s">
        <v>14</v>
      </c>
      <c r="C111" s="33">
        <f>0.14*1.18</f>
        <v>0.16520000000000001</v>
      </c>
      <c r="D111" s="83"/>
      <c r="E111" s="2" t="s">
        <v>2</v>
      </c>
      <c r="F111" s="38">
        <v>945.9</v>
      </c>
      <c r="G111" s="2">
        <v>1</v>
      </c>
      <c r="H111" s="2">
        <v>1</v>
      </c>
      <c r="I111" s="2">
        <v>1</v>
      </c>
      <c r="J111" s="2">
        <v>1</v>
      </c>
      <c r="K111" s="2">
        <v>1</v>
      </c>
      <c r="L111" s="2">
        <v>1</v>
      </c>
      <c r="M111" s="2">
        <v>1</v>
      </c>
      <c r="N111" s="15">
        <f t="shared" ref="N111:O114" si="91">ROUND($F111*G111,2)</f>
        <v>945.9</v>
      </c>
      <c r="O111" s="15">
        <f t="shared" si="91"/>
        <v>945.9</v>
      </c>
      <c r="P111" s="15">
        <f t="shared" si="85"/>
        <v>945.9</v>
      </c>
      <c r="Q111" s="15">
        <f t="shared" si="89"/>
        <v>945.9</v>
      </c>
      <c r="R111" s="15">
        <f t="shared" ref="R111:T114" si="92">ROUND($F111*K111,2)</f>
        <v>945.9</v>
      </c>
      <c r="S111" s="15">
        <f t="shared" si="92"/>
        <v>945.9</v>
      </c>
      <c r="T111" s="15">
        <f t="shared" si="92"/>
        <v>945.9</v>
      </c>
      <c r="U111" s="15">
        <f>D111*F111*G111</f>
        <v>0</v>
      </c>
      <c r="V111" s="15">
        <f>D111*F111*H111</f>
        <v>0</v>
      </c>
      <c r="W111" s="15">
        <f t="shared" si="86"/>
        <v>0</v>
      </c>
      <c r="X111" s="15">
        <f t="shared" si="90"/>
        <v>0</v>
      </c>
      <c r="Y111" s="15">
        <f t="shared" ref="Y111:AA114" si="93">ROUND(($D111*R111),2)</f>
        <v>0</v>
      </c>
      <c r="Z111" s="15">
        <f t="shared" si="93"/>
        <v>0</v>
      </c>
      <c r="AA111" s="15">
        <f t="shared" si="93"/>
        <v>0</v>
      </c>
      <c r="AB111" s="15">
        <f t="shared" si="88"/>
        <v>0</v>
      </c>
    </row>
    <row r="112" spans="1:44" ht="30.75" customHeight="1" x14ac:dyDescent="0.25">
      <c r="A112" s="8">
        <v>7</v>
      </c>
      <c r="B112" s="4" t="s">
        <v>43</v>
      </c>
      <c r="C112" s="33">
        <f>25.73*1.18</f>
        <v>30.3614</v>
      </c>
      <c r="D112" s="83"/>
      <c r="E112" s="2" t="s">
        <v>2</v>
      </c>
      <c r="F112" s="38">
        <v>294</v>
      </c>
      <c r="G112" s="2">
        <v>2</v>
      </c>
      <c r="H112" s="2">
        <v>2</v>
      </c>
      <c r="I112" s="2">
        <v>2</v>
      </c>
      <c r="J112" s="2">
        <v>2</v>
      </c>
      <c r="K112" s="2">
        <v>2</v>
      </c>
      <c r="L112" s="2">
        <v>3</v>
      </c>
      <c r="M112" s="2">
        <v>2</v>
      </c>
      <c r="N112" s="15">
        <f t="shared" si="91"/>
        <v>588</v>
      </c>
      <c r="O112" s="15">
        <f t="shared" si="91"/>
        <v>588</v>
      </c>
      <c r="P112" s="15">
        <f t="shared" si="85"/>
        <v>588</v>
      </c>
      <c r="Q112" s="15">
        <f t="shared" si="89"/>
        <v>588</v>
      </c>
      <c r="R112" s="15">
        <f t="shared" si="92"/>
        <v>588</v>
      </c>
      <c r="S112" s="15">
        <f t="shared" si="92"/>
        <v>882</v>
      </c>
      <c r="T112" s="15">
        <f t="shared" si="92"/>
        <v>588</v>
      </c>
      <c r="U112" s="15">
        <f>D112*F112*G112</f>
        <v>0</v>
      </c>
      <c r="V112" s="15">
        <f>D112*F112*H112</f>
        <v>0</v>
      </c>
      <c r="W112" s="15">
        <f t="shared" si="86"/>
        <v>0</v>
      </c>
      <c r="X112" s="15">
        <f t="shared" si="90"/>
        <v>0</v>
      </c>
      <c r="Y112" s="15">
        <f t="shared" si="93"/>
        <v>0</v>
      </c>
      <c r="Z112" s="15">
        <f t="shared" si="93"/>
        <v>0</v>
      </c>
      <c r="AA112" s="15">
        <f t="shared" si="93"/>
        <v>0</v>
      </c>
      <c r="AB112" s="15">
        <f t="shared" si="88"/>
        <v>0</v>
      </c>
    </row>
    <row r="113" spans="1:46" ht="35.25" customHeight="1" x14ac:dyDescent="0.25">
      <c r="A113" s="8">
        <v>8</v>
      </c>
      <c r="B113" s="4" t="s">
        <v>15</v>
      </c>
      <c r="C113" s="33">
        <f>0.26*1.18</f>
        <v>0.30680000000000002</v>
      </c>
      <c r="D113" s="83"/>
      <c r="E113" s="2" t="s">
        <v>2</v>
      </c>
      <c r="F113" s="5">
        <v>1351.8</v>
      </c>
      <c r="G113" s="34">
        <v>31</v>
      </c>
      <c r="H113" s="34">
        <v>31</v>
      </c>
      <c r="I113" s="34">
        <v>30</v>
      </c>
      <c r="J113" s="34">
        <v>31</v>
      </c>
      <c r="K113" s="35">
        <v>30</v>
      </c>
      <c r="L113" s="35">
        <v>31</v>
      </c>
      <c r="M113" s="35">
        <v>30</v>
      </c>
      <c r="N113" s="15">
        <f t="shared" si="91"/>
        <v>41905.800000000003</v>
      </c>
      <c r="O113" s="15">
        <f t="shared" si="91"/>
        <v>41905.800000000003</v>
      </c>
      <c r="P113" s="15">
        <f t="shared" si="85"/>
        <v>40554</v>
      </c>
      <c r="Q113" s="15">
        <f t="shared" si="89"/>
        <v>41905.800000000003</v>
      </c>
      <c r="R113" s="15">
        <f t="shared" si="92"/>
        <v>40554</v>
      </c>
      <c r="S113" s="15">
        <f t="shared" si="92"/>
        <v>41905.800000000003</v>
      </c>
      <c r="T113" s="15">
        <f t="shared" si="92"/>
        <v>40554</v>
      </c>
      <c r="U113" s="15">
        <f>D113*F113*G113</f>
        <v>0</v>
      </c>
      <c r="V113" s="15">
        <f>D113*F113*H113</f>
        <v>0</v>
      </c>
      <c r="W113" s="15">
        <f t="shared" si="86"/>
        <v>0</v>
      </c>
      <c r="X113" s="15">
        <f t="shared" si="90"/>
        <v>0</v>
      </c>
      <c r="Y113" s="15">
        <f t="shared" si="93"/>
        <v>0</v>
      </c>
      <c r="Z113" s="15">
        <f t="shared" si="93"/>
        <v>0</v>
      </c>
      <c r="AA113" s="15">
        <f t="shared" si="93"/>
        <v>0</v>
      </c>
      <c r="AB113" s="15">
        <f t="shared" si="88"/>
        <v>0</v>
      </c>
    </row>
    <row r="114" spans="1:46" ht="26.1" customHeight="1" x14ac:dyDescent="0.25">
      <c r="A114" s="8">
        <v>9</v>
      </c>
      <c r="B114" s="4" t="s">
        <v>16</v>
      </c>
      <c r="C114" s="33">
        <f>0.37*1.18</f>
        <v>0.43659999999999999</v>
      </c>
      <c r="D114" s="83"/>
      <c r="E114" s="2" t="s">
        <v>2</v>
      </c>
      <c r="F114" s="5">
        <v>170.2</v>
      </c>
      <c r="G114" s="34">
        <v>31</v>
      </c>
      <c r="H114" s="34">
        <v>31</v>
      </c>
      <c r="I114" s="34">
        <v>30</v>
      </c>
      <c r="J114" s="34">
        <v>31</v>
      </c>
      <c r="K114" s="2">
        <v>30</v>
      </c>
      <c r="L114" s="2">
        <v>31</v>
      </c>
      <c r="M114" s="2">
        <v>30</v>
      </c>
      <c r="N114" s="15">
        <f t="shared" si="91"/>
        <v>5276.2</v>
      </c>
      <c r="O114" s="15">
        <f t="shared" si="91"/>
        <v>5276.2</v>
      </c>
      <c r="P114" s="15">
        <f t="shared" si="85"/>
        <v>5106</v>
      </c>
      <c r="Q114" s="15">
        <f t="shared" si="89"/>
        <v>5276.2</v>
      </c>
      <c r="R114" s="15">
        <f t="shared" si="92"/>
        <v>5106</v>
      </c>
      <c r="S114" s="15">
        <f t="shared" si="92"/>
        <v>5276.2</v>
      </c>
      <c r="T114" s="15">
        <f t="shared" si="92"/>
        <v>5106</v>
      </c>
      <c r="U114" s="15">
        <f>D114*F114*G114</f>
        <v>0</v>
      </c>
      <c r="V114" s="15">
        <f>D114*F114*H114</f>
        <v>0</v>
      </c>
      <c r="W114" s="15">
        <f t="shared" si="86"/>
        <v>0</v>
      </c>
      <c r="X114" s="15">
        <f t="shared" si="90"/>
        <v>0</v>
      </c>
      <c r="Y114" s="15">
        <f t="shared" si="93"/>
        <v>0</v>
      </c>
      <c r="Z114" s="15">
        <f t="shared" si="93"/>
        <v>0</v>
      </c>
      <c r="AA114" s="15">
        <f t="shared" si="93"/>
        <v>0</v>
      </c>
      <c r="AB114" s="15">
        <f t="shared" si="88"/>
        <v>0</v>
      </c>
    </row>
    <row r="115" spans="1:46" ht="26.1" customHeight="1" x14ac:dyDescent="0.25">
      <c r="A115" s="8">
        <v>10</v>
      </c>
      <c r="B115" s="4" t="s">
        <v>46</v>
      </c>
      <c r="C115" s="33">
        <f>76.01*1.18</f>
        <v>89.691800000000001</v>
      </c>
      <c r="D115" s="83"/>
      <c r="E115" s="2" t="s">
        <v>2</v>
      </c>
      <c r="F115" s="38">
        <v>30.6</v>
      </c>
      <c r="G115" s="2"/>
      <c r="H115" s="2"/>
      <c r="I115" s="2"/>
      <c r="J115" s="2"/>
      <c r="K115" s="2"/>
      <c r="L115" s="2">
        <v>1</v>
      </c>
      <c r="M115" s="2"/>
      <c r="N115" s="15"/>
      <c r="O115" s="15"/>
      <c r="P115" s="15"/>
      <c r="Q115" s="15"/>
      <c r="R115" s="15"/>
      <c r="S115" s="15">
        <f t="shared" ref="S115:S122" si="94">ROUND($F115*L115,2)</f>
        <v>30.6</v>
      </c>
      <c r="T115" s="15"/>
      <c r="U115" s="15"/>
      <c r="V115" s="15"/>
      <c r="W115" s="15"/>
      <c r="X115" s="15"/>
      <c r="Y115" s="15"/>
      <c r="Z115" s="15">
        <f t="shared" ref="Z115:Z122" si="95">ROUND(($D115*S115),2)</f>
        <v>0</v>
      </c>
      <c r="AA115" s="15"/>
      <c r="AB115" s="15">
        <f t="shared" si="88"/>
        <v>0</v>
      </c>
    </row>
    <row r="116" spans="1:46" ht="21" customHeight="1" x14ac:dyDescent="0.25">
      <c r="A116" s="8">
        <v>11</v>
      </c>
      <c r="B116" s="4" t="s">
        <v>121</v>
      </c>
      <c r="C116" s="33">
        <f>10.8*1.18</f>
        <v>12.744</v>
      </c>
      <c r="D116" s="83"/>
      <c r="E116" s="2" t="s">
        <v>2</v>
      </c>
      <c r="F116" s="38">
        <v>4.8</v>
      </c>
      <c r="G116" s="2">
        <v>2</v>
      </c>
      <c r="H116" s="2">
        <v>2</v>
      </c>
      <c r="I116" s="2">
        <v>2</v>
      </c>
      <c r="J116" s="2">
        <v>2</v>
      </c>
      <c r="K116" s="2">
        <v>2</v>
      </c>
      <c r="L116" s="2">
        <v>2</v>
      </c>
      <c r="M116" s="2">
        <v>2</v>
      </c>
      <c r="N116" s="15">
        <f t="shared" ref="N116:R122" si="96">ROUND($F116*G116,2)</f>
        <v>9.6</v>
      </c>
      <c r="O116" s="15">
        <f t="shared" si="96"/>
        <v>9.6</v>
      </c>
      <c r="P116" s="15">
        <f t="shared" si="96"/>
        <v>9.6</v>
      </c>
      <c r="Q116" s="15">
        <f t="shared" si="96"/>
        <v>9.6</v>
      </c>
      <c r="R116" s="15">
        <f t="shared" si="96"/>
        <v>9.6</v>
      </c>
      <c r="S116" s="15">
        <f t="shared" si="94"/>
        <v>9.6</v>
      </c>
      <c r="T116" s="15">
        <f t="shared" ref="T116:T122" si="97">ROUND($F116*M116,2)</f>
        <v>9.6</v>
      </c>
      <c r="U116" s="15">
        <f t="shared" ref="U116:U122" si="98">D116*F116*G116</f>
        <v>0</v>
      </c>
      <c r="V116" s="15">
        <f t="shared" ref="V116:V122" si="99">D116*F116*H116</f>
        <v>0</v>
      </c>
      <c r="W116" s="15">
        <f t="shared" ref="W116:W122" si="100">D116*F116*I116</f>
        <v>0</v>
      </c>
      <c r="X116" s="15">
        <f t="shared" ref="X116:X122" si="101">D116*F116*J116</f>
        <v>0</v>
      </c>
      <c r="Y116" s="15">
        <f t="shared" ref="Y116:Y122" si="102">ROUND(($D116*R116),2)</f>
        <v>0</v>
      </c>
      <c r="Z116" s="15">
        <f t="shared" si="95"/>
        <v>0</v>
      </c>
      <c r="AA116" s="15">
        <f t="shared" ref="AA116:AA122" si="103">ROUND(($D116*T116),2)</f>
        <v>0</v>
      </c>
      <c r="AB116" s="15">
        <f t="shared" si="88"/>
        <v>0</v>
      </c>
    </row>
    <row r="117" spans="1:46" ht="33.75" customHeight="1" x14ac:dyDescent="0.25">
      <c r="A117" s="8">
        <v>12</v>
      </c>
      <c r="B117" s="4" t="s">
        <v>50</v>
      </c>
      <c r="C117" s="33">
        <f>22.3*1.18</f>
        <v>26.314</v>
      </c>
      <c r="D117" s="83"/>
      <c r="E117" s="2" t="s">
        <v>2</v>
      </c>
      <c r="F117" s="38">
        <v>52.67</v>
      </c>
      <c r="G117" s="2">
        <v>2</v>
      </c>
      <c r="H117" s="2">
        <v>2</v>
      </c>
      <c r="I117" s="2">
        <v>2</v>
      </c>
      <c r="J117" s="2">
        <v>2</v>
      </c>
      <c r="K117" s="2">
        <v>2</v>
      </c>
      <c r="L117" s="2">
        <v>2</v>
      </c>
      <c r="M117" s="2">
        <v>2</v>
      </c>
      <c r="N117" s="15">
        <f t="shared" si="96"/>
        <v>105.34</v>
      </c>
      <c r="O117" s="15">
        <f t="shared" si="96"/>
        <v>105.34</v>
      </c>
      <c r="P117" s="15">
        <f t="shared" si="96"/>
        <v>105.34</v>
      </c>
      <c r="Q117" s="15">
        <f t="shared" si="96"/>
        <v>105.34</v>
      </c>
      <c r="R117" s="15">
        <f t="shared" si="96"/>
        <v>105.34</v>
      </c>
      <c r="S117" s="15">
        <f t="shared" si="94"/>
        <v>105.34</v>
      </c>
      <c r="T117" s="15">
        <f t="shared" si="97"/>
        <v>105.34</v>
      </c>
      <c r="U117" s="15">
        <f t="shared" si="98"/>
        <v>0</v>
      </c>
      <c r="V117" s="15">
        <f t="shared" si="99"/>
        <v>0</v>
      </c>
      <c r="W117" s="15">
        <f t="shared" si="100"/>
        <v>0</v>
      </c>
      <c r="X117" s="15">
        <f t="shared" si="101"/>
        <v>0</v>
      </c>
      <c r="Y117" s="15">
        <f t="shared" si="102"/>
        <v>0</v>
      </c>
      <c r="Z117" s="15">
        <f t="shared" si="95"/>
        <v>0</v>
      </c>
      <c r="AA117" s="15">
        <f t="shared" si="103"/>
        <v>0</v>
      </c>
      <c r="AB117" s="15">
        <f t="shared" si="88"/>
        <v>0</v>
      </c>
    </row>
    <row r="118" spans="1:46" ht="26.1" customHeight="1" x14ac:dyDescent="0.25">
      <c r="A118" s="8">
        <v>13</v>
      </c>
      <c r="B118" s="4" t="s">
        <v>47</v>
      </c>
      <c r="C118" s="33">
        <f>14.11*1.18</f>
        <v>16.649799999999999</v>
      </c>
      <c r="D118" s="83"/>
      <c r="E118" s="2" t="s">
        <v>2</v>
      </c>
      <c r="F118" s="38">
        <v>30.6</v>
      </c>
      <c r="G118" s="2">
        <v>2</v>
      </c>
      <c r="H118" s="2">
        <v>2</v>
      </c>
      <c r="I118" s="2">
        <v>2</v>
      </c>
      <c r="J118" s="2">
        <v>2</v>
      </c>
      <c r="K118" s="2">
        <v>2</v>
      </c>
      <c r="L118" s="2">
        <v>2</v>
      </c>
      <c r="M118" s="2">
        <v>2</v>
      </c>
      <c r="N118" s="15">
        <f t="shared" si="96"/>
        <v>61.2</v>
      </c>
      <c r="O118" s="15">
        <f t="shared" si="96"/>
        <v>61.2</v>
      </c>
      <c r="P118" s="15">
        <f t="shared" si="96"/>
        <v>61.2</v>
      </c>
      <c r="Q118" s="15">
        <f t="shared" si="96"/>
        <v>61.2</v>
      </c>
      <c r="R118" s="15">
        <f t="shared" si="96"/>
        <v>61.2</v>
      </c>
      <c r="S118" s="15">
        <f t="shared" si="94"/>
        <v>61.2</v>
      </c>
      <c r="T118" s="15">
        <f t="shared" si="97"/>
        <v>61.2</v>
      </c>
      <c r="U118" s="15">
        <f t="shared" si="98"/>
        <v>0</v>
      </c>
      <c r="V118" s="15">
        <f t="shared" si="99"/>
        <v>0</v>
      </c>
      <c r="W118" s="15">
        <f t="shared" si="100"/>
        <v>0</v>
      </c>
      <c r="X118" s="15">
        <f t="shared" si="101"/>
        <v>0</v>
      </c>
      <c r="Y118" s="15">
        <f t="shared" si="102"/>
        <v>0</v>
      </c>
      <c r="Z118" s="15">
        <f t="shared" si="95"/>
        <v>0</v>
      </c>
      <c r="AA118" s="15">
        <f t="shared" si="103"/>
        <v>0</v>
      </c>
      <c r="AB118" s="15">
        <f t="shared" si="88"/>
        <v>0</v>
      </c>
    </row>
    <row r="119" spans="1:46" ht="30" customHeight="1" x14ac:dyDescent="0.25">
      <c r="A119" s="8">
        <v>14</v>
      </c>
      <c r="B119" s="4" t="s">
        <v>48</v>
      </c>
      <c r="C119" s="33">
        <f>22.3*1.18</f>
        <v>26.314</v>
      </c>
      <c r="D119" s="83"/>
      <c r="E119" s="2" t="s">
        <v>2</v>
      </c>
      <c r="F119" s="38">
        <v>8.19</v>
      </c>
      <c r="G119" s="2">
        <v>2</v>
      </c>
      <c r="H119" s="2">
        <v>2</v>
      </c>
      <c r="I119" s="2">
        <v>2</v>
      </c>
      <c r="J119" s="2">
        <v>2</v>
      </c>
      <c r="K119" s="2">
        <v>2</v>
      </c>
      <c r="L119" s="2">
        <v>2</v>
      </c>
      <c r="M119" s="2">
        <v>2</v>
      </c>
      <c r="N119" s="15">
        <f t="shared" si="96"/>
        <v>16.38</v>
      </c>
      <c r="O119" s="15">
        <f t="shared" si="96"/>
        <v>16.38</v>
      </c>
      <c r="P119" s="15">
        <f t="shared" si="96"/>
        <v>16.38</v>
      </c>
      <c r="Q119" s="15">
        <f t="shared" si="96"/>
        <v>16.38</v>
      </c>
      <c r="R119" s="15">
        <f t="shared" si="96"/>
        <v>16.38</v>
      </c>
      <c r="S119" s="15">
        <f t="shared" si="94"/>
        <v>16.38</v>
      </c>
      <c r="T119" s="15">
        <f t="shared" si="97"/>
        <v>16.38</v>
      </c>
      <c r="U119" s="15">
        <f t="shared" si="98"/>
        <v>0</v>
      </c>
      <c r="V119" s="15">
        <f t="shared" si="99"/>
        <v>0</v>
      </c>
      <c r="W119" s="15">
        <f t="shared" si="100"/>
        <v>0</v>
      </c>
      <c r="X119" s="15">
        <f t="shared" si="101"/>
        <v>0</v>
      </c>
      <c r="Y119" s="15">
        <f t="shared" si="102"/>
        <v>0</v>
      </c>
      <c r="Z119" s="15">
        <f t="shared" si="95"/>
        <v>0</v>
      </c>
      <c r="AA119" s="15">
        <f t="shared" si="103"/>
        <v>0</v>
      </c>
      <c r="AB119" s="15">
        <f t="shared" si="88"/>
        <v>0</v>
      </c>
    </row>
    <row r="120" spans="1:46" ht="30" customHeight="1" x14ac:dyDescent="0.25">
      <c r="A120" s="8">
        <v>15</v>
      </c>
      <c r="B120" s="4" t="s">
        <v>49</v>
      </c>
      <c r="C120" s="33">
        <f>55.11*1.18</f>
        <v>65.029799999999994</v>
      </c>
      <c r="D120" s="83"/>
      <c r="E120" s="2" t="s">
        <v>6</v>
      </c>
      <c r="F120" s="38">
        <v>14</v>
      </c>
      <c r="G120" s="2">
        <v>2</v>
      </c>
      <c r="H120" s="2">
        <v>2</v>
      </c>
      <c r="I120" s="2">
        <v>2</v>
      </c>
      <c r="J120" s="2">
        <v>2</v>
      </c>
      <c r="K120" s="2">
        <v>2</v>
      </c>
      <c r="L120" s="2">
        <v>2</v>
      </c>
      <c r="M120" s="2">
        <v>2</v>
      </c>
      <c r="N120" s="15">
        <f t="shared" si="96"/>
        <v>28</v>
      </c>
      <c r="O120" s="15">
        <f t="shared" si="96"/>
        <v>28</v>
      </c>
      <c r="P120" s="15">
        <f t="shared" si="96"/>
        <v>28</v>
      </c>
      <c r="Q120" s="15">
        <f t="shared" si="96"/>
        <v>28</v>
      </c>
      <c r="R120" s="15">
        <f t="shared" si="96"/>
        <v>28</v>
      </c>
      <c r="S120" s="15">
        <f t="shared" si="94"/>
        <v>28</v>
      </c>
      <c r="T120" s="15">
        <f t="shared" si="97"/>
        <v>28</v>
      </c>
      <c r="U120" s="15">
        <f t="shared" si="98"/>
        <v>0</v>
      </c>
      <c r="V120" s="15">
        <f t="shared" si="99"/>
        <v>0</v>
      </c>
      <c r="W120" s="15">
        <f t="shared" si="100"/>
        <v>0</v>
      </c>
      <c r="X120" s="15">
        <f t="shared" si="101"/>
        <v>0</v>
      </c>
      <c r="Y120" s="15">
        <f t="shared" si="102"/>
        <v>0</v>
      </c>
      <c r="Z120" s="15">
        <f t="shared" si="95"/>
        <v>0</v>
      </c>
      <c r="AA120" s="15">
        <f t="shared" si="103"/>
        <v>0</v>
      </c>
      <c r="AB120" s="15">
        <f t="shared" si="88"/>
        <v>0</v>
      </c>
    </row>
    <row r="121" spans="1:46" ht="26.1" customHeight="1" x14ac:dyDescent="0.25">
      <c r="A121" s="8">
        <v>16</v>
      </c>
      <c r="B121" s="4" t="s">
        <v>5</v>
      </c>
      <c r="C121" s="33">
        <f>8.03*1.18</f>
        <v>9.4753999999999987</v>
      </c>
      <c r="D121" s="83"/>
      <c r="E121" s="2" t="s">
        <v>4</v>
      </c>
      <c r="F121" s="38">
        <v>14</v>
      </c>
      <c r="G121" s="2">
        <v>29</v>
      </c>
      <c r="H121" s="2">
        <v>29</v>
      </c>
      <c r="I121" s="2">
        <v>28</v>
      </c>
      <c r="J121" s="2">
        <v>29</v>
      </c>
      <c r="K121" s="2">
        <v>28</v>
      </c>
      <c r="L121" s="2">
        <v>29</v>
      </c>
      <c r="M121" s="2">
        <v>28</v>
      </c>
      <c r="N121" s="15">
        <f t="shared" si="96"/>
        <v>406</v>
      </c>
      <c r="O121" s="15">
        <f t="shared" si="96"/>
        <v>406</v>
      </c>
      <c r="P121" s="15">
        <f t="shared" si="96"/>
        <v>392</v>
      </c>
      <c r="Q121" s="15">
        <f t="shared" si="96"/>
        <v>406</v>
      </c>
      <c r="R121" s="15">
        <f t="shared" si="96"/>
        <v>392</v>
      </c>
      <c r="S121" s="15">
        <f t="shared" si="94"/>
        <v>406</v>
      </c>
      <c r="T121" s="15">
        <f t="shared" si="97"/>
        <v>392</v>
      </c>
      <c r="U121" s="15">
        <f t="shared" si="98"/>
        <v>0</v>
      </c>
      <c r="V121" s="15">
        <f t="shared" si="99"/>
        <v>0</v>
      </c>
      <c r="W121" s="15">
        <f t="shared" si="100"/>
        <v>0</v>
      </c>
      <c r="X121" s="15">
        <f t="shared" si="101"/>
        <v>0</v>
      </c>
      <c r="Y121" s="15">
        <f t="shared" si="102"/>
        <v>0</v>
      </c>
      <c r="Z121" s="15">
        <f t="shared" si="95"/>
        <v>0</v>
      </c>
      <c r="AA121" s="15">
        <f t="shared" si="103"/>
        <v>0</v>
      </c>
      <c r="AB121" s="15">
        <f t="shared" si="88"/>
        <v>0</v>
      </c>
    </row>
    <row r="122" spans="1:46" ht="234" customHeight="1" x14ac:dyDescent="0.25">
      <c r="A122" s="8">
        <v>17</v>
      </c>
      <c r="B122" s="9" t="s">
        <v>18</v>
      </c>
      <c r="C122" s="33">
        <f>915.99*1.18</f>
        <v>1080.8681999999999</v>
      </c>
      <c r="D122" s="83"/>
      <c r="E122" s="10" t="s">
        <v>4</v>
      </c>
      <c r="F122" s="38">
        <v>23</v>
      </c>
      <c r="G122" s="2">
        <v>1</v>
      </c>
      <c r="H122" s="2">
        <v>1</v>
      </c>
      <c r="I122" s="2">
        <v>1</v>
      </c>
      <c r="J122" s="2">
        <v>1</v>
      </c>
      <c r="K122" s="10">
        <v>1</v>
      </c>
      <c r="L122" s="10">
        <v>1</v>
      </c>
      <c r="M122" s="10">
        <v>1</v>
      </c>
      <c r="N122" s="15">
        <f t="shared" si="96"/>
        <v>23</v>
      </c>
      <c r="O122" s="15">
        <f t="shared" si="96"/>
        <v>23</v>
      </c>
      <c r="P122" s="15">
        <f t="shared" si="96"/>
        <v>23</v>
      </c>
      <c r="Q122" s="15">
        <f t="shared" si="96"/>
        <v>23</v>
      </c>
      <c r="R122" s="15">
        <f t="shared" si="96"/>
        <v>23</v>
      </c>
      <c r="S122" s="15">
        <f t="shared" si="94"/>
        <v>23</v>
      </c>
      <c r="T122" s="15">
        <f t="shared" si="97"/>
        <v>23</v>
      </c>
      <c r="U122" s="15">
        <f t="shared" si="98"/>
        <v>0</v>
      </c>
      <c r="V122" s="15">
        <f t="shared" si="99"/>
        <v>0</v>
      </c>
      <c r="W122" s="15">
        <f t="shared" si="100"/>
        <v>0</v>
      </c>
      <c r="X122" s="15">
        <f t="shared" si="101"/>
        <v>0</v>
      </c>
      <c r="Y122" s="15">
        <f t="shared" si="102"/>
        <v>0</v>
      </c>
      <c r="Z122" s="15">
        <f t="shared" si="95"/>
        <v>0</v>
      </c>
      <c r="AA122" s="15">
        <f t="shared" si="103"/>
        <v>0</v>
      </c>
      <c r="AB122" s="15">
        <f t="shared" si="88"/>
        <v>0</v>
      </c>
    </row>
    <row r="123" spans="1:46" ht="51.75" customHeight="1" x14ac:dyDescent="0.25">
      <c r="A123" s="20"/>
      <c r="B123" s="12" t="s">
        <v>96</v>
      </c>
      <c r="C123" s="2"/>
      <c r="D123" s="65"/>
      <c r="E123" s="20"/>
      <c r="F123" s="59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22"/>
      <c r="S123" s="22"/>
      <c r="T123" s="22"/>
      <c r="U123" s="18">
        <f>SUM(U106:U122)</f>
        <v>0</v>
      </c>
      <c r="V123" s="18">
        <f t="shared" ref="V123:X123" si="104">SUM(V106:V122)</f>
        <v>0</v>
      </c>
      <c r="W123" s="18">
        <f t="shared" si="104"/>
        <v>0</v>
      </c>
      <c r="X123" s="18">
        <f t="shared" si="104"/>
        <v>0</v>
      </c>
      <c r="Y123" s="18">
        <f>SUM(Y106:Y122)</f>
        <v>0</v>
      </c>
      <c r="Z123" s="18">
        <f>SUM(Z106:Z122)</f>
        <v>0</v>
      </c>
      <c r="AA123" s="18">
        <f>SUM(AA106:AA122)</f>
        <v>0</v>
      </c>
      <c r="AB123" s="70">
        <f t="shared" si="88"/>
        <v>0</v>
      </c>
    </row>
    <row r="124" spans="1:46" ht="20.25" customHeight="1" x14ac:dyDescent="0.25">
      <c r="A124" s="20"/>
      <c r="B124" s="12" t="s">
        <v>79</v>
      </c>
      <c r="C124" s="2">
        <v>103395.79</v>
      </c>
      <c r="D124" s="65"/>
      <c r="E124" s="20"/>
      <c r="F124" s="59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22"/>
      <c r="S124" s="22"/>
      <c r="T124" s="22"/>
      <c r="U124" s="18"/>
      <c r="V124" s="18"/>
      <c r="W124" s="18"/>
      <c r="X124" s="18"/>
      <c r="Y124" s="18"/>
      <c r="Z124" s="18"/>
      <c r="AA124" s="18"/>
      <c r="AB124" s="69">
        <f>D124</f>
        <v>0</v>
      </c>
      <c r="AC124" s="23"/>
    </row>
    <row r="125" spans="1:46" ht="47.25" customHeight="1" x14ac:dyDescent="0.25">
      <c r="A125" s="20"/>
      <c r="B125" s="12" t="s">
        <v>97</v>
      </c>
      <c r="C125" s="2"/>
      <c r="D125" s="65"/>
      <c r="E125" s="20"/>
      <c r="F125" s="59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22"/>
      <c r="S125" s="22"/>
      <c r="T125" s="22"/>
      <c r="U125" s="18"/>
      <c r="V125" s="18"/>
      <c r="W125" s="18"/>
      <c r="X125" s="18"/>
      <c r="Y125" s="18"/>
      <c r="Z125" s="18"/>
      <c r="AA125" s="18"/>
      <c r="AB125" s="69">
        <f t="shared" ref="AB125" si="105">AB123+AB124</f>
        <v>0</v>
      </c>
    </row>
    <row r="126" spans="1:46" ht="26.1" customHeight="1" x14ac:dyDescent="0.25">
      <c r="A126" s="20"/>
      <c r="B126" s="13" t="s">
        <v>26</v>
      </c>
      <c r="C126" s="2"/>
      <c r="D126" s="65"/>
      <c r="E126" s="20"/>
      <c r="F126" s="6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2"/>
      <c r="S126" s="22"/>
      <c r="T126" s="22"/>
      <c r="U126" s="17"/>
      <c r="V126" s="17"/>
      <c r="W126" s="17"/>
      <c r="X126" s="17"/>
      <c r="Y126" s="17"/>
      <c r="Z126" s="17"/>
      <c r="AA126" s="17"/>
      <c r="AB126" s="74">
        <f t="shared" ref="AB126" si="106">AB125/1.18*0.18</f>
        <v>0</v>
      </c>
      <c r="AC126" s="79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</row>
    <row r="127" spans="1:46" ht="26.1" customHeight="1" x14ac:dyDescent="0.25">
      <c r="A127" s="89" t="s">
        <v>83</v>
      </c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  <c r="U127" s="90"/>
      <c r="V127" s="90"/>
      <c r="W127" s="90"/>
      <c r="X127" s="90"/>
      <c r="Y127" s="90"/>
      <c r="Z127" s="90"/>
      <c r="AA127" s="90"/>
      <c r="AB127" s="9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80"/>
      <c r="AR127" s="24"/>
      <c r="AS127" s="24"/>
      <c r="AT127" s="24"/>
    </row>
    <row r="128" spans="1:46" ht="41.25" customHeight="1" x14ac:dyDescent="0.25">
      <c r="A128" s="8">
        <v>1</v>
      </c>
      <c r="B128" s="4" t="s">
        <v>9</v>
      </c>
      <c r="C128" s="33">
        <f>488.71*1.18</f>
        <v>576.67779999999993</v>
      </c>
      <c r="D128" s="83"/>
      <c r="E128" s="2" t="s">
        <v>4</v>
      </c>
      <c r="F128" s="38">
        <v>50</v>
      </c>
      <c r="G128" s="2">
        <v>1</v>
      </c>
      <c r="H128" s="2"/>
      <c r="I128" s="2">
        <v>1</v>
      </c>
      <c r="J128" s="2"/>
      <c r="K128" s="2">
        <v>1</v>
      </c>
      <c r="L128" s="2"/>
      <c r="M128" s="2">
        <v>1</v>
      </c>
      <c r="N128" s="15">
        <f>ROUND($F128*G128,2)</f>
        <v>50</v>
      </c>
      <c r="O128" s="15"/>
      <c r="P128" s="15">
        <f t="shared" ref="P128:P136" si="107">ROUND($F128*I128,2)</f>
        <v>50</v>
      </c>
      <c r="Q128" s="15"/>
      <c r="R128" s="15">
        <f>ROUND($F128*K128,2)</f>
        <v>50</v>
      </c>
      <c r="S128" s="15"/>
      <c r="T128" s="15">
        <f>ROUND($F128*M128,2)</f>
        <v>50</v>
      </c>
      <c r="U128" s="15">
        <f>D128*F128*G128</f>
        <v>0</v>
      </c>
      <c r="V128" s="15"/>
      <c r="W128" s="15">
        <f t="shared" ref="W128:W136" si="108">D128*F128*I128</f>
        <v>0</v>
      </c>
      <c r="X128" s="15"/>
      <c r="Y128" s="15">
        <f t="shared" ref="Y128:AA131" si="109">ROUND(($D128*R128),2)</f>
        <v>0</v>
      </c>
      <c r="Z128" s="15">
        <f t="shared" si="109"/>
        <v>0</v>
      </c>
      <c r="AA128" s="15">
        <f t="shared" si="109"/>
        <v>0</v>
      </c>
      <c r="AB128" s="15">
        <f t="shared" ref="AB128:AB143" si="110">SUM(U128:AA128)</f>
        <v>0</v>
      </c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</row>
    <row r="129" spans="1:29" ht="37.5" customHeight="1" x14ac:dyDescent="0.25">
      <c r="A129" s="8">
        <v>2</v>
      </c>
      <c r="B129" s="4" t="s">
        <v>10</v>
      </c>
      <c r="C129" s="2">
        <f>41.5*1.18</f>
        <v>48.97</v>
      </c>
      <c r="D129" s="65"/>
      <c r="E129" s="2" t="s">
        <v>4</v>
      </c>
      <c r="F129" s="38">
        <v>784</v>
      </c>
      <c r="G129" s="2">
        <v>1</v>
      </c>
      <c r="H129" s="2"/>
      <c r="I129" s="2">
        <v>1</v>
      </c>
      <c r="J129" s="2"/>
      <c r="K129" s="2">
        <v>1</v>
      </c>
      <c r="L129" s="2"/>
      <c r="M129" s="2">
        <v>1</v>
      </c>
      <c r="N129" s="15">
        <f>ROUND($F129*G129,2)</f>
        <v>784</v>
      </c>
      <c r="O129" s="2"/>
      <c r="P129" s="15">
        <f t="shared" si="107"/>
        <v>784</v>
      </c>
      <c r="Q129" s="2"/>
      <c r="R129" s="15">
        <f>ROUND($F129*K129,2)</f>
        <v>784</v>
      </c>
      <c r="S129" s="15"/>
      <c r="T129" s="15">
        <f>ROUND($F129*M129,2)</f>
        <v>784</v>
      </c>
      <c r="U129" s="15">
        <f>D129*F129*G129</f>
        <v>0</v>
      </c>
      <c r="V129" s="15"/>
      <c r="W129" s="15">
        <f t="shared" si="108"/>
        <v>0</v>
      </c>
      <c r="X129" s="15"/>
      <c r="Y129" s="15">
        <f t="shared" si="109"/>
        <v>0</v>
      </c>
      <c r="Z129" s="15">
        <f t="shared" si="109"/>
        <v>0</v>
      </c>
      <c r="AA129" s="15">
        <f t="shared" si="109"/>
        <v>0</v>
      </c>
      <c r="AB129" s="15">
        <f t="shared" si="110"/>
        <v>0</v>
      </c>
    </row>
    <row r="130" spans="1:29" ht="33.75" customHeight="1" x14ac:dyDescent="0.25">
      <c r="A130" s="8">
        <v>3</v>
      </c>
      <c r="B130" s="4" t="s">
        <v>11</v>
      </c>
      <c r="C130" s="33">
        <f>73.49*1.18</f>
        <v>86.718199999999996</v>
      </c>
      <c r="D130" s="83"/>
      <c r="E130" s="2" t="s">
        <v>12</v>
      </c>
      <c r="F130" s="38">
        <v>73</v>
      </c>
      <c r="G130" s="2">
        <v>1</v>
      </c>
      <c r="H130" s="2"/>
      <c r="I130" s="2">
        <v>1</v>
      </c>
      <c r="J130" s="2"/>
      <c r="K130" s="2">
        <v>1</v>
      </c>
      <c r="L130" s="2"/>
      <c r="M130" s="2">
        <v>1</v>
      </c>
      <c r="N130" s="15">
        <f>ROUND($F130*G130,2)</f>
        <v>73</v>
      </c>
      <c r="O130" s="15"/>
      <c r="P130" s="15">
        <f t="shared" si="107"/>
        <v>73</v>
      </c>
      <c r="Q130" s="2"/>
      <c r="R130" s="15">
        <f>ROUND($F130*K130,2)</f>
        <v>73</v>
      </c>
      <c r="S130" s="15"/>
      <c r="T130" s="15">
        <f>ROUND($F130*M130,2)</f>
        <v>73</v>
      </c>
      <c r="U130" s="15">
        <f>D130*F130*G130</f>
        <v>0</v>
      </c>
      <c r="V130" s="15"/>
      <c r="W130" s="15">
        <f t="shared" si="108"/>
        <v>0</v>
      </c>
      <c r="X130" s="15"/>
      <c r="Y130" s="15">
        <f t="shared" si="109"/>
        <v>0</v>
      </c>
      <c r="Z130" s="15">
        <f t="shared" si="109"/>
        <v>0</v>
      </c>
      <c r="AA130" s="15">
        <f t="shared" si="109"/>
        <v>0</v>
      </c>
      <c r="AB130" s="15">
        <f t="shared" si="110"/>
        <v>0</v>
      </c>
    </row>
    <row r="131" spans="1:29" ht="66.75" customHeight="1" x14ac:dyDescent="0.25">
      <c r="A131" s="8">
        <v>4</v>
      </c>
      <c r="B131" s="4" t="s">
        <v>42</v>
      </c>
      <c r="C131" s="33">
        <f>53.3*1.18</f>
        <v>62.893999999999991</v>
      </c>
      <c r="D131" s="83"/>
      <c r="E131" s="2" t="s">
        <v>2</v>
      </c>
      <c r="F131" s="38">
        <v>3109.1</v>
      </c>
      <c r="G131" s="2">
        <v>1</v>
      </c>
      <c r="H131" s="2">
        <v>1</v>
      </c>
      <c r="I131" s="2">
        <v>1</v>
      </c>
      <c r="J131" s="2">
        <v>1</v>
      </c>
      <c r="K131" s="2">
        <v>1</v>
      </c>
      <c r="L131" s="2">
        <v>1</v>
      </c>
      <c r="M131" s="2">
        <v>1</v>
      </c>
      <c r="N131" s="15">
        <f>ROUND($F131*G131,2)</f>
        <v>3109.1</v>
      </c>
      <c r="O131" s="15">
        <f>ROUND($F131*H131,2)</f>
        <v>3109.1</v>
      </c>
      <c r="P131" s="15">
        <f t="shared" si="107"/>
        <v>3109.1</v>
      </c>
      <c r="Q131" s="15">
        <f t="shared" ref="Q131:Q136" si="111">ROUND($F131*J131,2)</f>
        <v>3109.1</v>
      </c>
      <c r="R131" s="15">
        <f>ROUND($F131*K131,2)</f>
        <v>3109.1</v>
      </c>
      <c r="S131" s="15">
        <f>ROUND($F131*L131,2)</f>
        <v>3109.1</v>
      </c>
      <c r="T131" s="15">
        <f>ROUND($F131*M131,2)</f>
        <v>3109.1</v>
      </c>
      <c r="U131" s="15">
        <f>D131*F131*G131</f>
        <v>0</v>
      </c>
      <c r="V131" s="15">
        <f>D131*F131*H131</f>
        <v>0</v>
      </c>
      <c r="W131" s="15">
        <f t="shared" si="108"/>
        <v>0</v>
      </c>
      <c r="X131" s="15">
        <f t="shared" ref="X131:X136" si="112">D131*F131*J131</f>
        <v>0</v>
      </c>
      <c r="Y131" s="15">
        <f t="shared" si="109"/>
        <v>0</v>
      </c>
      <c r="Z131" s="15">
        <f t="shared" si="109"/>
        <v>0</v>
      </c>
      <c r="AA131" s="15">
        <f t="shared" si="109"/>
        <v>0</v>
      </c>
      <c r="AB131" s="15">
        <f t="shared" si="110"/>
        <v>0</v>
      </c>
    </row>
    <row r="132" spans="1:29" ht="26.1" customHeight="1" x14ac:dyDescent="0.25">
      <c r="A132" s="8">
        <v>5</v>
      </c>
      <c r="B132" s="4" t="s">
        <v>13</v>
      </c>
      <c r="C132" s="33">
        <f>1.62*1.18</f>
        <v>1.9116</v>
      </c>
      <c r="D132" s="83"/>
      <c r="E132" s="2" t="s">
        <v>2</v>
      </c>
      <c r="F132" s="38">
        <v>3109.1</v>
      </c>
      <c r="G132" s="2"/>
      <c r="H132" s="2"/>
      <c r="I132" s="2">
        <v>1</v>
      </c>
      <c r="J132" s="2">
        <v>1</v>
      </c>
      <c r="K132" s="2"/>
      <c r="L132" s="2"/>
      <c r="M132" s="2"/>
      <c r="N132" s="15"/>
      <c r="O132" s="15"/>
      <c r="P132" s="15">
        <f t="shared" si="107"/>
        <v>3109.1</v>
      </c>
      <c r="Q132" s="15">
        <f t="shared" si="111"/>
        <v>3109.1</v>
      </c>
      <c r="R132" s="15"/>
      <c r="S132" s="15"/>
      <c r="T132" s="15"/>
      <c r="U132" s="15"/>
      <c r="V132" s="15"/>
      <c r="W132" s="15">
        <f t="shared" si="108"/>
        <v>0</v>
      </c>
      <c r="X132" s="15">
        <f t="shared" si="112"/>
        <v>0</v>
      </c>
      <c r="Y132" s="15"/>
      <c r="Z132" s="15"/>
      <c r="AA132" s="15"/>
      <c r="AB132" s="15">
        <f t="shared" si="110"/>
        <v>0</v>
      </c>
    </row>
    <row r="133" spans="1:29" ht="26.1" customHeight="1" x14ac:dyDescent="0.25">
      <c r="A133" s="8">
        <v>6</v>
      </c>
      <c r="B133" s="4" t="s">
        <v>14</v>
      </c>
      <c r="C133" s="33">
        <f>0.14*1.18</f>
        <v>0.16520000000000001</v>
      </c>
      <c r="D133" s="83"/>
      <c r="E133" s="2" t="s">
        <v>2</v>
      </c>
      <c r="F133" s="38">
        <v>310.91000000000003</v>
      </c>
      <c r="G133" s="2">
        <v>1</v>
      </c>
      <c r="H133" s="2">
        <v>1</v>
      </c>
      <c r="I133" s="2">
        <v>1</v>
      </c>
      <c r="J133" s="2">
        <v>1</v>
      </c>
      <c r="K133" s="2">
        <v>1</v>
      </c>
      <c r="L133" s="2">
        <v>1</v>
      </c>
      <c r="M133" s="2">
        <v>1</v>
      </c>
      <c r="N133" s="15">
        <f t="shared" ref="N133:O136" si="113">ROUND($F133*G133,2)</f>
        <v>310.91000000000003</v>
      </c>
      <c r="O133" s="15">
        <f t="shared" si="113"/>
        <v>310.91000000000003</v>
      </c>
      <c r="P133" s="15">
        <f t="shared" si="107"/>
        <v>310.91000000000003</v>
      </c>
      <c r="Q133" s="15">
        <f t="shared" si="111"/>
        <v>310.91000000000003</v>
      </c>
      <c r="R133" s="15">
        <f t="shared" ref="R133:T136" si="114">ROUND($F133*K133,2)</f>
        <v>310.91000000000003</v>
      </c>
      <c r="S133" s="15">
        <f t="shared" si="114"/>
        <v>310.91000000000003</v>
      </c>
      <c r="T133" s="15">
        <f t="shared" si="114"/>
        <v>310.91000000000003</v>
      </c>
      <c r="U133" s="15">
        <f>D133*F133*G133</f>
        <v>0</v>
      </c>
      <c r="V133" s="15">
        <f>D133*F133*H133</f>
        <v>0</v>
      </c>
      <c r="W133" s="15">
        <f t="shared" si="108"/>
        <v>0</v>
      </c>
      <c r="X133" s="15">
        <f t="shared" si="112"/>
        <v>0</v>
      </c>
      <c r="Y133" s="15">
        <f t="shared" ref="Y133:AA136" si="115">ROUND(($D133*R133),2)</f>
        <v>0</v>
      </c>
      <c r="Z133" s="15">
        <f t="shared" si="115"/>
        <v>0</v>
      </c>
      <c r="AA133" s="15">
        <f t="shared" si="115"/>
        <v>0</v>
      </c>
      <c r="AB133" s="15">
        <f t="shared" si="110"/>
        <v>0</v>
      </c>
    </row>
    <row r="134" spans="1:29" ht="30.75" customHeight="1" x14ac:dyDescent="0.25">
      <c r="A134" s="8">
        <v>7</v>
      </c>
      <c r="B134" s="4" t="s">
        <v>43</v>
      </c>
      <c r="C134" s="33">
        <f>25.73*1.18</f>
        <v>30.3614</v>
      </c>
      <c r="D134" s="83"/>
      <c r="E134" s="2" t="s">
        <v>2</v>
      </c>
      <c r="F134" s="38">
        <v>131.5</v>
      </c>
      <c r="G134" s="2">
        <v>2</v>
      </c>
      <c r="H134" s="2">
        <v>2</v>
      </c>
      <c r="I134" s="2">
        <v>2</v>
      </c>
      <c r="J134" s="2">
        <v>2</v>
      </c>
      <c r="K134" s="2">
        <v>2</v>
      </c>
      <c r="L134" s="2">
        <v>3</v>
      </c>
      <c r="M134" s="2">
        <v>2</v>
      </c>
      <c r="N134" s="15">
        <f t="shared" si="113"/>
        <v>263</v>
      </c>
      <c r="O134" s="15">
        <f t="shared" si="113"/>
        <v>263</v>
      </c>
      <c r="P134" s="15">
        <f t="shared" si="107"/>
        <v>263</v>
      </c>
      <c r="Q134" s="15">
        <f t="shared" si="111"/>
        <v>263</v>
      </c>
      <c r="R134" s="15">
        <f t="shared" si="114"/>
        <v>263</v>
      </c>
      <c r="S134" s="15">
        <f t="shared" si="114"/>
        <v>394.5</v>
      </c>
      <c r="T134" s="15">
        <f t="shared" si="114"/>
        <v>263</v>
      </c>
      <c r="U134" s="15">
        <f>D134*F134*G134</f>
        <v>0</v>
      </c>
      <c r="V134" s="15">
        <f>D134*F134*H134</f>
        <v>0</v>
      </c>
      <c r="W134" s="15">
        <f t="shared" si="108"/>
        <v>0</v>
      </c>
      <c r="X134" s="15">
        <f t="shared" si="112"/>
        <v>0</v>
      </c>
      <c r="Y134" s="15">
        <f t="shared" si="115"/>
        <v>0</v>
      </c>
      <c r="Z134" s="15">
        <f t="shared" si="115"/>
        <v>0</v>
      </c>
      <c r="AA134" s="15">
        <f t="shared" si="115"/>
        <v>0</v>
      </c>
      <c r="AB134" s="15">
        <f t="shared" si="110"/>
        <v>0</v>
      </c>
    </row>
    <row r="135" spans="1:29" ht="35.25" customHeight="1" x14ac:dyDescent="0.25">
      <c r="A135" s="8">
        <v>8</v>
      </c>
      <c r="B135" s="4" t="s">
        <v>15</v>
      </c>
      <c r="C135" s="33">
        <f>0.26*1.18</f>
        <v>0.30680000000000002</v>
      </c>
      <c r="D135" s="83"/>
      <c r="E135" s="2" t="s">
        <v>2</v>
      </c>
      <c r="F135" s="5">
        <v>597.96</v>
      </c>
      <c r="G135" s="34">
        <v>31</v>
      </c>
      <c r="H135" s="34">
        <v>31</v>
      </c>
      <c r="I135" s="34">
        <v>30</v>
      </c>
      <c r="J135" s="34">
        <v>31</v>
      </c>
      <c r="K135" s="35">
        <v>30</v>
      </c>
      <c r="L135" s="35">
        <v>31</v>
      </c>
      <c r="M135" s="35">
        <v>30</v>
      </c>
      <c r="N135" s="15">
        <f t="shared" si="113"/>
        <v>18536.759999999998</v>
      </c>
      <c r="O135" s="15">
        <f t="shared" si="113"/>
        <v>18536.759999999998</v>
      </c>
      <c r="P135" s="15">
        <f t="shared" si="107"/>
        <v>17938.8</v>
      </c>
      <c r="Q135" s="15">
        <f t="shared" si="111"/>
        <v>18536.759999999998</v>
      </c>
      <c r="R135" s="15">
        <f t="shared" si="114"/>
        <v>17938.8</v>
      </c>
      <c r="S135" s="15">
        <f t="shared" si="114"/>
        <v>18536.759999999998</v>
      </c>
      <c r="T135" s="15">
        <f t="shared" si="114"/>
        <v>17938.8</v>
      </c>
      <c r="U135" s="15">
        <f>D135*F135*G135</f>
        <v>0</v>
      </c>
      <c r="V135" s="15">
        <f>D135*F135*H135</f>
        <v>0</v>
      </c>
      <c r="W135" s="15">
        <f t="shared" si="108"/>
        <v>0</v>
      </c>
      <c r="X135" s="15">
        <f t="shared" si="112"/>
        <v>0</v>
      </c>
      <c r="Y135" s="15">
        <f t="shared" si="115"/>
        <v>0</v>
      </c>
      <c r="Z135" s="15">
        <f t="shared" si="115"/>
        <v>0</v>
      </c>
      <c r="AA135" s="15">
        <f t="shared" si="115"/>
        <v>0</v>
      </c>
      <c r="AB135" s="15">
        <f t="shared" si="110"/>
        <v>0</v>
      </c>
    </row>
    <row r="136" spans="1:29" ht="26.1" customHeight="1" x14ac:dyDescent="0.25">
      <c r="A136" s="8">
        <v>9</v>
      </c>
      <c r="B136" s="4" t="s">
        <v>16</v>
      </c>
      <c r="C136" s="33">
        <f>0.37*1.18</f>
        <v>0.43659999999999999</v>
      </c>
      <c r="D136" s="83"/>
      <c r="E136" s="2" t="s">
        <v>2</v>
      </c>
      <c r="F136" s="5">
        <v>66.44</v>
      </c>
      <c r="G136" s="34">
        <v>31</v>
      </c>
      <c r="H136" s="34">
        <v>31</v>
      </c>
      <c r="I136" s="34">
        <v>30</v>
      </c>
      <c r="J136" s="34">
        <v>31</v>
      </c>
      <c r="K136" s="2">
        <v>30</v>
      </c>
      <c r="L136" s="2">
        <v>31</v>
      </c>
      <c r="M136" s="2">
        <v>30</v>
      </c>
      <c r="N136" s="15">
        <f t="shared" si="113"/>
        <v>2059.64</v>
      </c>
      <c r="O136" s="15">
        <f t="shared" si="113"/>
        <v>2059.64</v>
      </c>
      <c r="P136" s="15">
        <f t="shared" si="107"/>
        <v>1993.2</v>
      </c>
      <c r="Q136" s="15">
        <f t="shared" si="111"/>
        <v>2059.64</v>
      </c>
      <c r="R136" s="15">
        <f t="shared" si="114"/>
        <v>1993.2</v>
      </c>
      <c r="S136" s="15">
        <f t="shared" si="114"/>
        <v>2059.64</v>
      </c>
      <c r="T136" s="15">
        <f t="shared" si="114"/>
        <v>1993.2</v>
      </c>
      <c r="U136" s="15">
        <f>D136*F136*G136</f>
        <v>0</v>
      </c>
      <c r="V136" s="15">
        <f>D136*F136*H136</f>
        <v>0</v>
      </c>
      <c r="W136" s="15">
        <f t="shared" si="108"/>
        <v>0</v>
      </c>
      <c r="X136" s="15">
        <f t="shared" si="112"/>
        <v>0</v>
      </c>
      <c r="Y136" s="15">
        <f t="shared" si="115"/>
        <v>0</v>
      </c>
      <c r="Z136" s="15">
        <f t="shared" si="115"/>
        <v>0</v>
      </c>
      <c r="AA136" s="15">
        <f t="shared" si="115"/>
        <v>0</v>
      </c>
      <c r="AB136" s="15">
        <f t="shared" si="110"/>
        <v>0</v>
      </c>
    </row>
    <row r="137" spans="1:29" ht="26.1" customHeight="1" x14ac:dyDescent="0.25">
      <c r="A137" s="8">
        <v>10</v>
      </c>
      <c r="B137" s="4" t="s">
        <v>51</v>
      </c>
      <c r="C137" s="33">
        <f>76.01*1.18</f>
        <v>89.691800000000001</v>
      </c>
      <c r="D137" s="83"/>
      <c r="E137" s="2" t="s">
        <v>2</v>
      </c>
      <c r="F137" s="38">
        <v>6</v>
      </c>
      <c r="G137" s="2"/>
      <c r="H137" s="2"/>
      <c r="I137" s="2"/>
      <c r="J137" s="2"/>
      <c r="K137" s="2"/>
      <c r="L137" s="2">
        <v>1</v>
      </c>
      <c r="M137" s="2"/>
      <c r="N137" s="15"/>
      <c r="O137" s="15"/>
      <c r="P137" s="15"/>
      <c r="Q137" s="15"/>
      <c r="R137" s="15"/>
      <c r="S137" s="15">
        <f t="shared" ref="S137:S142" si="116">ROUND($F137*L137,2)</f>
        <v>6</v>
      </c>
      <c r="T137" s="15"/>
      <c r="U137" s="15"/>
      <c r="V137" s="15"/>
      <c r="W137" s="15"/>
      <c r="X137" s="15"/>
      <c r="Y137" s="15"/>
      <c r="Z137" s="15">
        <f t="shared" ref="Z137:Z142" si="117">ROUND(($D137*S137),2)</f>
        <v>0</v>
      </c>
      <c r="AA137" s="15"/>
      <c r="AB137" s="15">
        <f t="shared" si="110"/>
        <v>0</v>
      </c>
    </row>
    <row r="138" spans="1:29" ht="21" customHeight="1" x14ac:dyDescent="0.25">
      <c r="A138" s="8">
        <v>11</v>
      </c>
      <c r="B138" s="4" t="s">
        <v>52</v>
      </c>
      <c r="C138" s="33">
        <f>22.3*1.18</f>
        <v>26.314</v>
      </c>
      <c r="D138" s="83"/>
      <c r="E138" s="2" t="s">
        <v>2</v>
      </c>
      <c r="F138" s="38">
        <v>32.06</v>
      </c>
      <c r="G138" s="2">
        <v>2</v>
      </c>
      <c r="H138" s="2">
        <v>2</v>
      </c>
      <c r="I138" s="2">
        <v>2</v>
      </c>
      <c r="J138" s="2">
        <v>2</v>
      </c>
      <c r="K138" s="2">
        <v>2</v>
      </c>
      <c r="L138" s="2">
        <v>2</v>
      </c>
      <c r="M138" s="2">
        <v>2</v>
      </c>
      <c r="N138" s="15">
        <f t="shared" ref="N138:R142" si="118">ROUND($F138*G138,2)</f>
        <v>64.12</v>
      </c>
      <c r="O138" s="15">
        <f t="shared" si="118"/>
        <v>64.12</v>
      </c>
      <c r="P138" s="15">
        <f t="shared" si="118"/>
        <v>64.12</v>
      </c>
      <c r="Q138" s="15">
        <f t="shared" si="118"/>
        <v>64.12</v>
      </c>
      <c r="R138" s="15">
        <f t="shared" si="118"/>
        <v>64.12</v>
      </c>
      <c r="S138" s="15">
        <f t="shared" si="116"/>
        <v>64.12</v>
      </c>
      <c r="T138" s="15">
        <f>ROUND($F138*M138,2)</f>
        <v>64.12</v>
      </c>
      <c r="U138" s="15">
        <f>D138*F138*G138</f>
        <v>0</v>
      </c>
      <c r="V138" s="15">
        <f>D138*F138*H138</f>
        <v>0</v>
      </c>
      <c r="W138" s="15">
        <f>D138*F138*I138</f>
        <v>0</v>
      </c>
      <c r="X138" s="15">
        <f>D138*F138*J138</f>
        <v>0</v>
      </c>
      <c r="Y138" s="15">
        <f>ROUND(($D138*R138),2)</f>
        <v>0</v>
      </c>
      <c r="Z138" s="15">
        <f t="shared" si="117"/>
        <v>0</v>
      </c>
      <c r="AA138" s="15">
        <f>ROUND(($D138*T138),2)</f>
        <v>0</v>
      </c>
      <c r="AB138" s="15">
        <f t="shared" si="110"/>
        <v>0</v>
      </c>
    </row>
    <row r="139" spans="1:29" ht="26.1" customHeight="1" x14ac:dyDescent="0.25">
      <c r="A139" s="8">
        <v>12</v>
      </c>
      <c r="B139" s="4" t="s">
        <v>53</v>
      </c>
      <c r="C139" s="33">
        <f>14.11*1.18</f>
        <v>16.649799999999999</v>
      </c>
      <c r="D139" s="83"/>
      <c r="E139" s="2" t="s">
        <v>2</v>
      </c>
      <c r="F139" s="38">
        <v>6</v>
      </c>
      <c r="G139" s="2">
        <v>2</v>
      </c>
      <c r="H139" s="2">
        <v>2</v>
      </c>
      <c r="I139" s="2">
        <v>2</v>
      </c>
      <c r="J139" s="2">
        <v>2</v>
      </c>
      <c r="K139" s="2">
        <v>2</v>
      </c>
      <c r="L139" s="2">
        <v>2</v>
      </c>
      <c r="M139" s="2">
        <v>2</v>
      </c>
      <c r="N139" s="15">
        <f t="shared" si="118"/>
        <v>12</v>
      </c>
      <c r="O139" s="15">
        <f t="shared" si="118"/>
        <v>12</v>
      </c>
      <c r="P139" s="15">
        <f t="shared" si="118"/>
        <v>12</v>
      </c>
      <c r="Q139" s="15">
        <f t="shared" si="118"/>
        <v>12</v>
      </c>
      <c r="R139" s="15">
        <f t="shared" si="118"/>
        <v>12</v>
      </c>
      <c r="S139" s="15">
        <f t="shared" si="116"/>
        <v>12</v>
      </c>
      <c r="T139" s="15">
        <f>ROUND($F139*M139,2)</f>
        <v>12</v>
      </c>
      <c r="U139" s="15">
        <f>D139*F139*G139</f>
        <v>0</v>
      </c>
      <c r="V139" s="15">
        <f>D139*F139*H139</f>
        <v>0</v>
      </c>
      <c r="W139" s="15">
        <f>D139*F139*I139</f>
        <v>0</v>
      </c>
      <c r="X139" s="15">
        <f>D139*F139*J139</f>
        <v>0</v>
      </c>
      <c r="Y139" s="15">
        <f>ROUND(($D139*R139),2)</f>
        <v>0</v>
      </c>
      <c r="Z139" s="15">
        <f t="shared" si="117"/>
        <v>0</v>
      </c>
      <c r="AA139" s="15">
        <f>ROUND(($D139*T139),2)</f>
        <v>0</v>
      </c>
      <c r="AB139" s="15">
        <f t="shared" si="110"/>
        <v>0</v>
      </c>
    </row>
    <row r="140" spans="1:29" ht="30" customHeight="1" x14ac:dyDescent="0.25">
      <c r="A140" s="8">
        <v>13</v>
      </c>
      <c r="B140" s="4" t="s">
        <v>49</v>
      </c>
      <c r="C140" s="33">
        <f>55.11*1.18</f>
        <v>65.029799999999994</v>
      </c>
      <c r="D140" s="83"/>
      <c r="E140" s="2" t="s">
        <v>6</v>
      </c>
      <c r="F140" s="38">
        <v>3</v>
      </c>
      <c r="G140" s="2">
        <v>2</v>
      </c>
      <c r="H140" s="2">
        <v>2</v>
      </c>
      <c r="I140" s="2">
        <v>2</v>
      </c>
      <c r="J140" s="2">
        <v>2</v>
      </c>
      <c r="K140" s="2">
        <v>2</v>
      </c>
      <c r="L140" s="2">
        <v>2</v>
      </c>
      <c r="M140" s="2">
        <v>2</v>
      </c>
      <c r="N140" s="15">
        <f t="shared" si="118"/>
        <v>6</v>
      </c>
      <c r="O140" s="15">
        <f t="shared" si="118"/>
        <v>6</v>
      </c>
      <c r="P140" s="15">
        <f t="shared" si="118"/>
        <v>6</v>
      </c>
      <c r="Q140" s="15">
        <f t="shared" si="118"/>
        <v>6</v>
      </c>
      <c r="R140" s="15">
        <f t="shared" si="118"/>
        <v>6</v>
      </c>
      <c r="S140" s="15">
        <f t="shared" si="116"/>
        <v>6</v>
      </c>
      <c r="T140" s="15">
        <f>ROUND($F140*M140,2)</f>
        <v>6</v>
      </c>
      <c r="U140" s="15">
        <f>D140*F140*G140</f>
        <v>0</v>
      </c>
      <c r="V140" s="15">
        <f>D140*F140*H140</f>
        <v>0</v>
      </c>
      <c r="W140" s="15">
        <f>D140*F140*I140</f>
        <v>0</v>
      </c>
      <c r="X140" s="15">
        <f>D140*F140*J140</f>
        <v>0</v>
      </c>
      <c r="Y140" s="15">
        <f>ROUND(($D140*R140),2)</f>
        <v>0</v>
      </c>
      <c r="Z140" s="15">
        <f t="shared" si="117"/>
        <v>0</v>
      </c>
      <c r="AA140" s="15">
        <f>ROUND(($D140*T140),2)</f>
        <v>0</v>
      </c>
      <c r="AB140" s="15">
        <f t="shared" si="110"/>
        <v>0</v>
      </c>
    </row>
    <row r="141" spans="1:29" ht="26.1" customHeight="1" x14ac:dyDescent="0.25">
      <c r="A141" s="8">
        <v>14</v>
      </c>
      <c r="B141" s="4" t="s">
        <v>5</v>
      </c>
      <c r="C141" s="33">
        <f>8.03*1.18</f>
        <v>9.4753999999999987</v>
      </c>
      <c r="D141" s="83"/>
      <c r="E141" s="2" t="s">
        <v>4</v>
      </c>
      <c r="F141" s="38">
        <v>3</v>
      </c>
      <c r="G141" s="2">
        <v>29</v>
      </c>
      <c r="H141" s="2">
        <v>29</v>
      </c>
      <c r="I141" s="2">
        <v>28</v>
      </c>
      <c r="J141" s="2">
        <v>29</v>
      </c>
      <c r="K141" s="2">
        <v>28</v>
      </c>
      <c r="L141" s="2">
        <v>29</v>
      </c>
      <c r="M141" s="2">
        <v>28</v>
      </c>
      <c r="N141" s="15">
        <f t="shared" si="118"/>
        <v>87</v>
      </c>
      <c r="O141" s="15">
        <f t="shared" si="118"/>
        <v>87</v>
      </c>
      <c r="P141" s="15">
        <f t="shared" si="118"/>
        <v>84</v>
      </c>
      <c r="Q141" s="15">
        <f t="shared" si="118"/>
        <v>87</v>
      </c>
      <c r="R141" s="15">
        <f t="shared" si="118"/>
        <v>84</v>
      </c>
      <c r="S141" s="15">
        <f t="shared" si="116"/>
        <v>87</v>
      </c>
      <c r="T141" s="15">
        <f>ROUND($F141*M141,2)</f>
        <v>84</v>
      </c>
      <c r="U141" s="15">
        <f>D141*F141*G141</f>
        <v>0</v>
      </c>
      <c r="V141" s="15">
        <f>D141*F141*H141</f>
        <v>0</v>
      </c>
      <c r="W141" s="15">
        <f>D141*F141*I141</f>
        <v>0</v>
      </c>
      <c r="X141" s="15">
        <f>D141*F141*J141</f>
        <v>0</v>
      </c>
      <c r="Y141" s="15">
        <f>ROUND(($D141*R141),2)</f>
        <v>0</v>
      </c>
      <c r="Z141" s="15">
        <f t="shared" si="117"/>
        <v>0</v>
      </c>
      <c r="AA141" s="15">
        <f>ROUND(($D141*T141),2)</f>
        <v>0</v>
      </c>
      <c r="AB141" s="15">
        <f t="shared" si="110"/>
        <v>0</v>
      </c>
    </row>
    <row r="142" spans="1:29" ht="234" customHeight="1" x14ac:dyDescent="0.25">
      <c r="A142" s="8">
        <v>15</v>
      </c>
      <c r="B142" s="9" t="s">
        <v>18</v>
      </c>
      <c r="C142" s="33">
        <f>915.99*1.18</f>
        <v>1080.8681999999999</v>
      </c>
      <c r="D142" s="83"/>
      <c r="E142" s="10" t="s">
        <v>4</v>
      </c>
      <c r="F142" s="38">
        <v>14</v>
      </c>
      <c r="G142" s="2">
        <v>1</v>
      </c>
      <c r="H142" s="2">
        <v>1</v>
      </c>
      <c r="I142" s="2">
        <v>1</v>
      </c>
      <c r="J142" s="2">
        <v>1</v>
      </c>
      <c r="K142" s="10">
        <v>1</v>
      </c>
      <c r="L142" s="10">
        <v>1</v>
      </c>
      <c r="M142" s="10">
        <v>1</v>
      </c>
      <c r="N142" s="15">
        <f t="shared" si="118"/>
        <v>14</v>
      </c>
      <c r="O142" s="15">
        <f t="shared" si="118"/>
        <v>14</v>
      </c>
      <c r="P142" s="15">
        <f t="shared" si="118"/>
        <v>14</v>
      </c>
      <c r="Q142" s="15">
        <f t="shared" si="118"/>
        <v>14</v>
      </c>
      <c r="R142" s="15">
        <f t="shared" si="118"/>
        <v>14</v>
      </c>
      <c r="S142" s="15">
        <f t="shared" si="116"/>
        <v>14</v>
      </c>
      <c r="T142" s="15">
        <f>ROUND($F142*M142,2)</f>
        <v>14</v>
      </c>
      <c r="U142" s="15">
        <f>D142*F142*G142</f>
        <v>0</v>
      </c>
      <c r="V142" s="15">
        <f>D142*F142*H142</f>
        <v>0</v>
      </c>
      <c r="W142" s="15">
        <f>D142*F142*I142</f>
        <v>0</v>
      </c>
      <c r="X142" s="15">
        <f>D142*F142*J142</f>
        <v>0</v>
      </c>
      <c r="Y142" s="15">
        <f>ROUND(($D142*R142),2)</f>
        <v>0</v>
      </c>
      <c r="Z142" s="15">
        <f t="shared" si="117"/>
        <v>0</v>
      </c>
      <c r="AA142" s="15">
        <f>ROUND(($D142*T142),2)</f>
        <v>0</v>
      </c>
      <c r="AB142" s="15">
        <f t="shared" si="110"/>
        <v>0</v>
      </c>
    </row>
    <row r="143" spans="1:29" ht="54.75" customHeight="1" x14ac:dyDescent="0.25">
      <c r="A143" s="20"/>
      <c r="B143" s="12" t="s">
        <v>98</v>
      </c>
      <c r="C143" s="2"/>
      <c r="D143" s="65"/>
      <c r="E143" s="20"/>
      <c r="F143" s="59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22"/>
      <c r="S143" s="22"/>
      <c r="T143" s="22"/>
      <c r="U143" s="18">
        <f t="shared" ref="U143:AA143" si="119">SUM(U128:U142)</f>
        <v>0</v>
      </c>
      <c r="V143" s="18">
        <f t="shared" si="119"/>
        <v>0</v>
      </c>
      <c r="W143" s="18">
        <f t="shared" si="119"/>
        <v>0</v>
      </c>
      <c r="X143" s="18">
        <f t="shared" si="119"/>
        <v>0</v>
      </c>
      <c r="Y143" s="18">
        <f t="shared" si="119"/>
        <v>0</v>
      </c>
      <c r="Z143" s="18">
        <f t="shared" si="119"/>
        <v>0</v>
      </c>
      <c r="AA143" s="18">
        <f t="shared" si="119"/>
        <v>0</v>
      </c>
      <c r="AB143" s="70">
        <f t="shared" si="110"/>
        <v>0</v>
      </c>
    </row>
    <row r="144" spans="1:29" ht="20.25" customHeight="1" x14ac:dyDescent="0.25">
      <c r="A144" s="20"/>
      <c r="B144" s="12" t="s">
        <v>80</v>
      </c>
      <c r="C144" s="2">
        <v>38174.46</v>
      </c>
      <c r="D144" s="65"/>
      <c r="E144" s="20"/>
      <c r="F144" s="59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22"/>
      <c r="S144" s="22"/>
      <c r="T144" s="22"/>
      <c r="U144" s="18"/>
      <c r="V144" s="18"/>
      <c r="W144" s="18"/>
      <c r="X144" s="18"/>
      <c r="Y144" s="18"/>
      <c r="Z144" s="18"/>
      <c r="AA144" s="18"/>
      <c r="AB144" s="69">
        <f>D144</f>
        <v>0</v>
      </c>
      <c r="AC144" s="23"/>
    </row>
    <row r="145" spans="1:29" ht="54" customHeight="1" x14ac:dyDescent="0.25">
      <c r="A145" s="20"/>
      <c r="B145" s="12" t="s">
        <v>99</v>
      </c>
      <c r="C145" s="2"/>
      <c r="D145" s="65"/>
      <c r="E145" s="20"/>
      <c r="F145" s="59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22"/>
      <c r="S145" s="22"/>
      <c r="T145" s="22"/>
      <c r="U145" s="18"/>
      <c r="V145" s="18"/>
      <c r="W145" s="18"/>
      <c r="X145" s="18"/>
      <c r="Y145" s="18"/>
      <c r="Z145" s="18"/>
      <c r="AA145" s="18"/>
      <c r="AB145" s="69">
        <f t="shared" ref="AB145" si="120">AB143+AB144</f>
        <v>0</v>
      </c>
    </row>
    <row r="146" spans="1:29" ht="26.1" customHeight="1" x14ac:dyDescent="0.25">
      <c r="A146" s="20"/>
      <c r="B146" s="13" t="s">
        <v>26</v>
      </c>
      <c r="C146" s="2"/>
      <c r="D146" s="65"/>
      <c r="E146" s="20"/>
      <c r="F146" s="6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2"/>
      <c r="S146" s="22"/>
      <c r="T146" s="22"/>
      <c r="U146" s="17"/>
      <c r="V146" s="17"/>
      <c r="W146" s="17"/>
      <c r="X146" s="17"/>
      <c r="Y146" s="17"/>
      <c r="Z146" s="17"/>
      <c r="AA146" s="17"/>
      <c r="AB146" s="74">
        <f t="shared" ref="AB146" si="121">AB145/1.18*0.18</f>
        <v>0</v>
      </c>
      <c r="AC146" s="23"/>
    </row>
    <row r="147" spans="1:29" ht="26.1" customHeight="1" x14ac:dyDescent="0.25">
      <c r="A147" s="89" t="s">
        <v>100</v>
      </c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  <c r="U147" s="90"/>
      <c r="V147" s="90"/>
      <c r="W147" s="90"/>
      <c r="X147" s="90"/>
      <c r="Y147" s="90"/>
      <c r="Z147" s="90"/>
      <c r="AA147" s="90"/>
      <c r="AB147" s="91"/>
    </row>
    <row r="148" spans="1:29" ht="41.25" customHeight="1" x14ac:dyDescent="0.25">
      <c r="A148" s="8">
        <v>1</v>
      </c>
      <c r="B148" s="4" t="s">
        <v>9</v>
      </c>
      <c r="C148" s="33">
        <f>488.71*1.18</f>
        <v>576.67779999999993</v>
      </c>
      <c r="D148" s="83"/>
      <c r="E148" s="2" t="s">
        <v>4</v>
      </c>
      <c r="F148" s="38">
        <v>85</v>
      </c>
      <c r="G148" s="2">
        <v>1</v>
      </c>
      <c r="H148" s="2"/>
      <c r="I148" s="2">
        <v>1</v>
      </c>
      <c r="J148" s="2"/>
      <c r="K148" s="2">
        <v>1</v>
      </c>
      <c r="L148" s="2"/>
      <c r="M148" s="2">
        <v>1</v>
      </c>
      <c r="N148" s="15">
        <f>ROUND($F148*G148,2)</f>
        <v>85</v>
      </c>
      <c r="O148" s="15"/>
      <c r="P148" s="15">
        <f t="shared" ref="P148:P156" si="122">ROUND($F148*I148,2)</f>
        <v>85</v>
      </c>
      <c r="Q148" s="15"/>
      <c r="R148" s="15">
        <f>ROUND($F148*K148,2)</f>
        <v>85</v>
      </c>
      <c r="S148" s="15"/>
      <c r="T148" s="15">
        <f>ROUND($F148*M148,2)</f>
        <v>85</v>
      </c>
      <c r="U148" s="15">
        <f>D148*F148*G148</f>
        <v>0</v>
      </c>
      <c r="V148" s="15"/>
      <c r="W148" s="15">
        <f t="shared" ref="W148:W156" si="123">D148*F148*I148</f>
        <v>0</v>
      </c>
      <c r="X148" s="15"/>
      <c r="Y148" s="15">
        <f t="shared" ref="Y148:AA151" si="124">ROUND(($D148*R148),2)</f>
        <v>0</v>
      </c>
      <c r="Z148" s="15">
        <f t="shared" si="124"/>
        <v>0</v>
      </c>
      <c r="AA148" s="15">
        <f t="shared" si="124"/>
        <v>0</v>
      </c>
      <c r="AB148" s="15">
        <f t="shared" ref="AB148:AB165" si="125">SUM(U148:AA148)</f>
        <v>0</v>
      </c>
    </row>
    <row r="149" spans="1:29" ht="37.5" customHeight="1" x14ac:dyDescent="0.25">
      <c r="A149" s="8">
        <v>2</v>
      </c>
      <c r="B149" s="4" t="s">
        <v>10</v>
      </c>
      <c r="C149" s="2">
        <f>41.5*1.18</f>
        <v>48.97</v>
      </c>
      <c r="D149" s="65"/>
      <c r="E149" s="2" t="s">
        <v>4</v>
      </c>
      <c r="F149" s="38">
        <v>561</v>
      </c>
      <c r="G149" s="2">
        <v>1</v>
      </c>
      <c r="H149" s="2"/>
      <c r="I149" s="2">
        <v>1</v>
      </c>
      <c r="J149" s="2"/>
      <c r="K149" s="2">
        <v>1</v>
      </c>
      <c r="L149" s="2"/>
      <c r="M149" s="2">
        <v>1</v>
      </c>
      <c r="N149" s="15">
        <f>ROUND($F149*G149,2)</f>
        <v>561</v>
      </c>
      <c r="O149" s="2"/>
      <c r="P149" s="15">
        <f t="shared" si="122"/>
        <v>561</v>
      </c>
      <c r="Q149" s="2"/>
      <c r="R149" s="15">
        <f>ROUND($F149*K149,2)</f>
        <v>561</v>
      </c>
      <c r="S149" s="15"/>
      <c r="T149" s="15">
        <f>ROUND($F149*M149,2)</f>
        <v>561</v>
      </c>
      <c r="U149" s="15">
        <f>D149*F149*G149</f>
        <v>0</v>
      </c>
      <c r="V149" s="15"/>
      <c r="W149" s="15">
        <f t="shared" si="123"/>
        <v>0</v>
      </c>
      <c r="X149" s="15"/>
      <c r="Y149" s="15">
        <f t="shared" si="124"/>
        <v>0</v>
      </c>
      <c r="Z149" s="15">
        <f t="shared" si="124"/>
        <v>0</v>
      </c>
      <c r="AA149" s="15">
        <f t="shared" si="124"/>
        <v>0</v>
      </c>
      <c r="AB149" s="15">
        <f t="shared" si="125"/>
        <v>0</v>
      </c>
    </row>
    <row r="150" spans="1:29" ht="33.75" customHeight="1" x14ac:dyDescent="0.25">
      <c r="A150" s="8">
        <v>3</v>
      </c>
      <c r="B150" s="4" t="s">
        <v>11</v>
      </c>
      <c r="C150" s="33">
        <f>73.49*1.18</f>
        <v>86.718199999999996</v>
      </c>
      <c r="D150" s="83"/>
      <c r="E150" s="2" t="s">
        <v>12</v>
      </c>
      <c r="F150" s="38">
        <v>14</v>
      </c>
      <c r="G150" s="2">
        <v>1</v>
      </c>
      <c r="H150" s="2"/>
      <c r="I150" s="2">
        <v>1</v>
      </c>
      <c r="J150" s="2"/>
      <c r="K150" s="2">
        <v>1</v>
      </c>
      <c r="L150" s="2"/>
      <c r="M150" s="2">
        <v>1</v>
      </c>
      <c r="N150" s="15">
        <f>ROUND($F150*G150,2)</f>
        <v>14</v>
      </c>
      <c r="O150" s="15"/>
      <c r="P150" s="15">
        <f t="shared" si="122"/>
        <v>14</v>
      </c>
      <c r="Q150" s="2"/>
      <c r="R150" s="15">
        <f>ROUND($F150*K150,2)</f>
        <v>14</v>
      </c>
      <c r="S150" s="15"/>
      <c r="T150" s="15">
        <f>ROUND($F150*M150,2)</f>
        <v>14</v>
      </c>
      <c r="U150" s="15">
        <f>D150*F150*G150</f>
        <v>0</v>
      </c>
      <c r="V150" s="15"/>
      <c r="W150" s="15">
        <f t="shared" si="123"/>
        <v>0</v>
      </c>
      <c r="X150" s="15"/>
      <c r="Y150" s="15">
        <f t="shared" si="124"/>
        <v>0</v>
      </c>
      <c r="Z150" s="15">
        <f t="shared" si="124"/>
        <v>0</v>
      </c>
      <c r="AA150" s="15">
        <f t="shared" si="124"/>
        <v>0</v>
      </c>
      <c r="AB150" s="15">
        <f t="shared" si="125"/>
        <v>0</v>
      </c>
    </row>
    <row r="151" spans="1:29" ht="66.75" customHeight="1" x14ac:dyDescent="0.25">
      <c r="A151" s="8">
        <v>4</v>
      </c>
      <c r="B151" s="4" t="s">
        <v>42</v>
      </c>
      <c r="C151" s="33">
        <f>53.3*1.18</f>
        <v>62.893999999999991</v>
      </c>
      <c r="D151" s="83"/>
      <c r="E151" s="2" t="s">
        <v>2</v>
      </c>
      <c r="F151" s="38">
        <v>12845.79</v>
      </c>
      <c r="G151" s="2">
        <v>1</v>
      </c>
      <c r="H151" s="2">
        <v>1</v>
      </c>
      <c r="I151" s="2">
        <v>1</v>
      </c>
      <c r="J151" s="2">
        <v>1</v>
      </c>
      <c r="K151" s="2">
        <v>1</v>
      </c>
      <c r="L151" s="2">
        <v>1</v>
      </c>
      <c r="M151" s="2">
        <v>1</v>
      </c>
      <c r="N151" s="15">
        <f>ROUND($F151*G151,2)</f>
        <v>12845.79</v>
      </c>
      <c r="O151" s="15">
        <f>ROUND($F151*H151,2)</f>
        <v>12845.79</v>
      </c>
      <c r="P151" s="15">
        <f t="shared" si="122"/>
        <v>12845.79</v>
      </c>
      <c r="Q151" s="15">
        <f t="shared" ref="Q151:Q156" si="126">ROUND($F151*J151,2)</f>
        <v>12845.79</v>
      </c>
      <c r="R151" s="15">
        <f>ROUND($F151*K151,2)</f>
        <v>12845.79</v>
      </c>
      <c r="S151" s="15">
        <f>ROUND($F151*L151,2)</f>
        <v>12845.79</v>
      </c>
      <c r="T151" s="15">
        <f>ROUND($F151*M151,2)</f>
        <v>12845.79</v>
      </c>
      <c r="U151" s="15">
        <f>D151*F151*G151</f>
        <v>0</v>
      </c>
      <c r="V151" s="15">
        <f>D151*F151*H151</f>
        <v>0</v>
      </c>
      <c r="W151" s="15">
        <f t="shared" si="123"/>
        <v>0</v>
      </c>
      <c r="X151" s="15">
        <f t="shared" ref="X151:X156" si="127">D151*F151*J151</f>
        <v>0</v>
      </c>
      <c r="Y151" s="15">
        <f t="shared" si="124"/>
        <v>0</v>
      </c>
      <c r="Z151" s="15">
        <f t="shared" si="124"/>
        <v>0</v>
      </c>
      <c r="AA151" s="15">
        <f t="shared" si="124"/>
        <v>0</v>
      </c>
      <c r="AB151" s="15">
        <f t="shared" si="125"/>
        <v>0</v>
      </c>
    </row>
    <row r="152" spans="1:29" ht="26.1" customHeight="1" x14ac:dyDescent="0.25">
      <c r="A152" s="8">
        <v>5</v>
      </c>
      <c r="B152" s="4" t="s">
        <v>13</v>
      </c>
      <c r="C152" s="33">
        <f>1.62*1.18</f>
        <v>1.9116</v>
      </c>
      <c r="D152" s="83"/>
      <c r="E152" s="2" t="s">
        <v>2</v>
      </c>
      <c r="F152" s="38">
        <v>12845.79</v>
      </c>
      <c r="G152" s="2"/>
      <c r="H152" s="2"/>
      <c r="I152" s="2">
        <v>1</v>
      </c>
      <c r="J152" s="2">
        <v>1</v>
      </c>
      <c r="K152" s="2"/>
      <c r="L152" s="2"/>
      <c r="M152" s="2"/>
      <c r="N152" s="15"/>
      <c r="O152" s="15"/>
      <c r="P152" s="15">
        <f t="shared" si="122"/>
        <v>12845.79</v>
      </c>
      <c r="Q152" s="15">
        <f t="shared" si="126"/>
        <v>12845.79</v>
      </c>
      <c r="R152" s="15"/>
      <c r="S152" s="15"/>
      <c r="T152" s="15"/>
      <c r="U152" s="15"/>
      <c r="V152" s="15"/>
      <c r="W152" s="15">
        <f t="shared" si="123"/>
        <v>0</v>
      </c>
      <c r="X152" s="15">
        <f t="shared" si="127"/>
        <v>0</v>
      </c>
      <c r="Y152" s="15"/>
      <c r="Z152" s="15"/>
      <c r="AA152" s="15"/>
      <c r="AB152" s="15">
        <f t="shared" si="125"/>
        <v>0</v>
      </c>
    </row>
    <row r="153" spans="1:29" ht="26.1" customHeight="1" x14ac:dyDescent="0.25">
      <c r="A153" s="8">
        <v>6</v>
      </c>
      <c r="B153" s="4" t="s">
        <v>14</v>
      </c>
      <c r="C153" s="33">
        <f>0.14*1.18</f>
        <v>0.16520000000000001</v>
      </c>
      <c r="D153" s="83"/>
      <c r="E153" s="2" t="s">
        <v>2</v>
      </c>
      <c r="F153" s="38">
        <v>1284.579</v>
      </c>
      <c r="G153" s="2">
        <v>1</v>
      </c>
      <c r="H153" s="2">
        <v>1</v>
      </c>
      <c r="I153" s="2">
        <v>1</v>
      </c>
      <c r="J153" s="2">
        <v>1</v>
      </c>
      <c r="K153" s="2">
        <v>1</v>
      </c>
      <c r="L153" s="2">
        <v>1</v>
      </c>
      <c r="M153" s="2">
        <v>1</v>
      </c>
      <c r="N153" s="15">
        <f t="shared" ref="N153:O156" si="128">ROUND($F153*G153,2)</f>
        <v>1284.58</v>
      </c>
      <c r="O153" s="15">
        <f t="shared" si="128"/>
        <v>1284.58</v>
      </c>
      <c r="P153" s="15">
        <f t="shared" si="122"/>
        <v>1284.58</v>
      </c>
      <c r="Q153" s="15">
        <f t="shared" si="126"/>
        <v>1284.58</v>
      </c>
      <c r="R153" s="15">
        <f t="shared" ref="R153:T156" si="129">ROUND($F153*K153,2)</f>
        <v>1284.58</v>
      </c>
      <c r="S153" s="15">
        <f t="shared" si="129"/>
        <v>1284.58</v>
      </c>
      <c r="T153" s="15">
        <f t="shared" si="129"/>
        <v>1284.58</v>
      </c>
      <c r="U153" s="15">
        <f>D153*F153*G153</f>
        <v>0</v>
      </c>
      <c r="V153" s="15">
        <f>D153*F153*H153</f>
        <v>0</v>
      </c>
      <c r="W153" s="15">
        <f t="shared" si="123"/>
        <v>0</v>
      </c>
      <c r="X153" s="15">
        <f t="shared" si="127"/>
        <v>0</v>
      </c>
      <c r="Y153" s="15">
        <f t="shared" ref="Y153:AA156" si="130">ROUND(($D153*R153),2)</f>
        <v>0</v>
      </c>
      <c r="Z153" s="15">
        <f t="shared" si="130"/>
        <v>0</v>
      </c>
      <c r="AA153" s="15">
        <f t="shared" si="130"/>
        <v>0</v>
      </c>
      <c r="AB153" s="15">
        <f t="shared" si="125"/>
        <v>0</v>
      </c>
    </row>
    <row r="154" spans="1:29" ht="30.75" customHeight="1" x14ac:dyDescent="0.25">
      <c r="A154" s="8">
        <v>7</v>
      </c>
      <c r="B154" s="4" t="s">
        <v>43</v>
      </c>
      <c r="C154" s="33">
        <f>25.73*1.18</f>
        <v>30.3614</v>
      </c>
      <c r="D154" s="83"/>
      <c r="E154" s="2" t="s">
        <v>2</v>
      </c>
      <c r="F154" s="38">
        <v>882.5</v>
      </c>
      <c r="G154" s="2">
        <v>2</v>
      </c>
      <c r="H154" s="2">
        <v>2</v>
      </c>
      <c r="I154" s="2">
        <v>2</v>
      </c>
      <c r="J154" s="2">
        <v>2</v>
      </c>
      <c r="K154" s="2">
        <v>2</v>
      </c>
      <c r="L154" s="2">
        <v>3</v>
      </c>
      <c r="M154" s="2">
        <v>2</v>
      </c>
      <c r="N154" s="15">
        <f t="shared" si="128"/>
        <v>1765</v>
      </c>
      <c r="O154" s="15">
        <f t="shared" si="128"/>
        <v>1765</v>
      </c>
      <c r="P154" s="15">
        <f t="shared" si="122"/>
        <v>1765</v>
      </c>
      <c r="Q154" s="15">
        <f t="shared" si="126"/>
        <v>1765</v>
      </c>
      <c r="R154" s="15">
        <f t="shared" si="129"/>
        <v>1765</v>
      </c>
      <c r="S154" s="15">
        <f t="shared" si="129"/>
        <v>2647.5</v>
      </c>
      <c r="T154" s="15">
        <f t="shared" si="129"/>
        <v>1765</v>
      </c>
      <c r="U154" s="15">
        <f>D154*F154*G154</f>
        <v>0</v>
      </c>
      <c r="V154" s="15">
        <f>D154*F154*H154</f>
        <v>0</v>
      </c>
      <c r="W154" s="15">
        <f t="shared" si="123"/>
        <v>0</v>
      </c>
      <c r="X154" s="15">
        <f t="shared" si="127"/>
        <v>0</v>
      </c>
      <c r="Y154" s="15">
        <f t="shared" si="130"/>
        <v>0</v>
      </c>
      <c r="Z154" s="15">
        <f t="shared" si="130"/>
        <v>0</v>
      </c>
      <c r="AA154" s="15">
        <f t="shared" si="130"/>
        <v>0</v>
      </c>
      <c r="AB154" s="15">
        <f t="shared" si="125"/>
        <v>0</v>
      </c>
    </row>
    <row r="155" spans="1:29" ht="35.25" customHeight="1" x14ac:dyDescent="0.25">
      <c r="A155" s="8">
        <v>8</v>
      </c>
      <c r="B155" s="4" t="s">
        <v>15</v>
      </c>
      <c r="C155" s="33">
        <f>0.26*1.18</f>
        <v>0.30680000000000002</v>
      </c>
      <c r="D155" s="83"/>
      <c r="E155" s="2" t="s">
        <v>2</v>
      </c>
      <c r="F155" s="5">
        <v>1318.5</v>
      </c>
      <c r="G155" s="34">
        <v>31</v>
      </c>
      <c r="H155" s="34">
        <v>31</v>
      </c>
      <c r="I155" s="34">
        <v>30</v>
      </c>
      <c r="J155" s="34">
        <v>31</v>
      </c>
      <c r="K155" s="35">
        <v>30</v>
      </c>
      <c r="L155" s="35">
        <v>31</v>
      </c>
      <c r="M155" s="35">
        <v>30</v>
      </c>
      <c r="N155" s="15">
        <f t="shared" si="128"/>
        <v>40873.5</v>
      </c>
      <c r="O155" s="15">
        <f t="shared" si="128"/>
        <v>40873.5</v>
      </c>
      <c r="P155" s="15">
        <f t="shared" si="122"/>
        <v>39555</v>
      </c>
      <c r="Q155" s="15">
        <f t="shared" si="126"/>
        <v>40873.5</v>
      </c>
      <c r="R155" s="15">
        <f t="shared" si="129"/>
        <v>39555</v>
      </c>
      <c r="S155" s="15">
        <f t="shared" si="129"/>
        <v>40873.5</v>
      </c>
      <c r="T155" s="15">
        <f t="shared" si="129"/>
        <v>39555</v>
      </c>
      <c r="U155" s="15">
        <f>D155*F155*G155</f>
        <v>0</v>
      </c>
      <c r="V155" s="15">
        <f>D155*F155*H155</f>
        <v>0</v>
      </c>
      <c r="W155" s="15">
        <f t="shared" si="123"/>
        <v>0</v>
      </c>
      <c r="X155" s="15">
        <f t="shared" si="127"/>
        <v>0</v>
      </c>
      <c r="Y155" s="15">
        <f t="shared" si="130"/>
        <v>0</v>
      </c>
      <c r="Z155" s="15">
        <f t="shared" si="130"/>
        <v>0</v>
      </c>
      <c r="AA155" s="15">
        <f t="shared" si="130"/>
        <v>0</v>
      </c>
      <c r="AB155" s="15">
        <f t="shared" si="125"/>
        <v>0</v>
      </c>
    </row>
    <row r="156" spans="1:29" ht="26.1" customHeight="1" x14ac:dyDescent="0.25">
      <c r="A156" s="8">
        <v>9</v>
      </c>
      <c r="B156" s="4" t="s">
        <v>16</v>
      </c>
      <c r="C156" s="33">
        <f>0.37*1.18</f>
        <v>0.43659999999999999</v>
      </c>
      <c r="D156" s="83"/>
      <c r="E156" s="2" t="s">
        <v>2</v>
      </c>
      <c r="F156" s="5">
        <v>1615.5</v>
      </c>
      <c r="G156" s="34">
        <v>31</v>
      </c>
      <c r="H156" s="34">
        <v>31</v>
      </c>
      <c r="I156" s="34">
        <v>30</v>
      </c>
      <c r="J156" s="34">
        <v>31</v>
      </c>
      <c r="K156" s="2">
        <v>30</v>
      </c>
      <c r="L156" s="2">
        <v>31</v>
      </c>
      <c r="M156" s="2">
        <v>30</v>
      </c>
      <c r="N156" s="15">
        <f t="shared" si="128"/>
        <v>50080.5</v>
      </c>
      <c r="O156" s="15">
        <f t="shared" si="128"/>
        <v>50080.5</v>
      </c>
      <c r="P156" s="15">
        <f t="shared" si="122"/>
        <v>48465</v>
      </c>
      <c r="Q156" s="15">
        <f t="shared" si="126"/>
        <v>50080.5</v>
      </c>
      <c r="R156" s="15">
        <f t="shared" si="129"/>
        <v>48465</v>
      </c>
      <c r="S156" s="15">
        <f t="shared" si="129"/>
        <v>50080.5</v>
      </c>
      <c r="T156" s="15">
        <f t="shared" si="129"/>
        <v>48465</v>
      </c>
      <c r="U156" s="15">
        <f>D156*F156*G156</f>
        <v>0</v>
      </c>
      <c r="V156" s="15">
        <f>D156*F156*H156</f>
        <v>0</v>
      </c>
      <c r="W156" s="15">
        <f t="shared" si="123"/>
        <v>0</v>
      </c>
      <c r="X156" s="15">
        <f t="shared" si="127"/>
        <v>0</v>
      </c>
      <c r="Y156" s="15">
        <f t="shared" si="130"/>
        <v>0</v>
      </c>
      <c r="Z156" s="15">
        <f t="shared" si="130"/>
        <v>0</v>
      </c>
      <c r="AA156" s="15">
        <f t="shared" si="130"/>
        <v>0</v>
      </c>
      <c r="AB156" s="15">
        <f t="shared" si="125"/>
        <v>0</v>
      </c>
    </row>
    <row r="157" spans="1:29" ht="26.1" customHeight="1" x14ac:dyDescent="0.25">
      <c r="A157" s="8">
        <v>10</v>
      </c>
      <c r="B157" s="4" t="s">
        <v>46</v>
      </c>
      <c r="C157" s="33">
        <f>76.01*1.18</f>
        <v>89.691800000000001</v>
      </c>
      <c r="D157" s="83"/>
      <c r="E157" s="2" t="s">
        <v>2</v>
      </c>
      <c r="F157" s="38">
        <v>33.9</v>
      </c>
      <c r="G157" s="2"/>
      <c r="H157" s="2"/>
      <c r="I157" s="2"/>
      <c r="J157" s="2"/>
      <c r="K157" s="2"/>
      <c r="L157" s="2">
        <v>1</v>
      </c>
      <c r="M157" s="2"/>
      <c r="N157" s="15"/>
      <c r="O157" s="15"/>
      <c r="P157" s="15"/>
      <c r="Q157" s="15"/>
      <c r="R157" s="15"/>
      <c r="S157" s="15">
        <f t="shared" ref="S157:S164" si="131">ROUND($F157*L157,2)</f>
        <v>33.9</v>
      </c>
      <c r="T157" s="15"/>
      <c r="U157" s="15"/>
      <c r="V157" s="15"/>
      <c r="W157" s="15"/>
      <c r="X157" s="15"/>
      <c r="Y157" s="15"/>
      <c r="Z157" s="15">
        <f t="shared" ref="Z157:Z164" si="132">ROUND(($D157*S157),2)</f>
        <v>0</v>
      </c>
      <c r="AA157" s="15"/>
      <c r="AB157" s="15">
        <f t="shared" si="125"/>
        <v>0</v>
      </c>
    </row>
    <row r="158" spans="1:29" s="25" customFormat="1" ht="36" customHeight="1" x14ac:dyDescent="0.25">
      <c r="A158" s="8">
        <v>11</v>
      </c>
      <c r="B158" s="4" t="s">
        <v>55</v>
      </c>
      <c r="C158" s="33">
        <v>26.31</v>
      </c>
      <c r="D158" s="83"/>
      <c r="E158" s="2" t="s">
        <v>2</v>
      </c>
      <c r="F158" s="38">
        <v>2.13</v>
      </c>
      <c r="G158" s="2">
        <v>2</v>
      </c>
      <c r="H158" s="2">
        <v>2</v>
      </c>
      <c r="I158" s="2">
        <v>2</v>
      </c>
      <c r="J158" s="2">
        <v>2</v>
      </c>
      <c r="K158" s="2">
        <v>2</v>
      </c>
      <c r="L158" s="2">
        <v>2</v>
      </c>
      <c r="M158" s="2">
        <v>2</v>
      </c>
      <c r="N158" s="15">
        <f t="shared" ref="N158:R164" si="133">ROUND($F158*G158,2)</f>
        <v>4.26</v>
      </c>
      <c r="O158" s="15">
        <f t="shared" si="133"/>
        <v>4.26</v>
      </c>
      <c r="P158" s="15">
        <f t="shared" si="133"/>
        <v>4.26</v>
      </c>
      <c r="Q158" s="15">
        <f t="shared" si="133"/>
        <v>4.26</v>
      </c>
      <c r="R158" s="15">
        <f t="shared" si="133"/>
        <v>4.26</v>
      </c>
      <c r="S158" s="15">
        <f t="shared" si="131"/>
        <v>4.26</v>
      </c>
      <c r="T158" s="15">
        <f t="shared" ref="T158:T164" si="134">ROUND($F158*M158,2)</f>
        <v>4.26</v>
      </c>
      <c r="U158" s="15">
        <f t="shared" ref="U158:U164" si="135">D158*F158*G158</f>
        <v>0</v>
      </c>
      <c r="V158" s="15">
        <f t="shared" ref="V158:V164" si="136">D158*F158*H158</f>
        <v>0</v>
      </c>
      <c r="W158" s="15">
        <f t="shared" ref="W158:W164" si="137">D158*F158*I158</f>
        <v>0</v>
      </c>
      <c r="X158" s="15">
        <f t="shared" ref="X158:X164" si="138">D158*F158*J158</f>
        <v>0</v>
      </c>
      <c r="Y158" s="15">
        <f t="shared" ref="Y158:Y164" si="139">ROUND(($D158*R158),2)</f>
        <v>0</v>
      </c>
      <c r="Z158" s="15">
        <f t="shared" si="132"/>
        <v>0</v>
      </c>
      <c r="AA158" s="15">
        <f t="shared" ref="AA158:AA164" si="140">ROUND(($D158*T158),2)</f>
        <v>0</v>
      </c>
      <c r="AB158" s="15">
        <f t="shared" si="125"/>
        <v>0</v>
      </c>
    </row>
    <row r="159" spans="1:29" ht="37.5" customHeight="1" x14ac:dyDescent="0.25">
      <c r="A159" s="8">
        <v>12</v>
      </c>
      <c r="B159" s="4" t="s">
        <v>54</v>
      </c>
      <c r="C159" s="33">
        <f>22.3*1.18</f>
        <v>26.314</v>
      </c>
      <c r="D159" s="83"/>
      <c r="E159" s="2" t="s">
        <v>2</v>
      </c>
      <c r="F159" s="38">
        <v>36.616</v>
      </c>
      <c r="G159" s="2">
        <v>2</v>
      </c>
      <c r="H159" s="2">
        <v>2</v>
      </c>
      <c r="I159" s="2">
        <v>2</v>
      </c>
      <c r="J159" s="2">
        <v>2</v>
      </c>
      <c r="K159" s="2">
        <v>2</v>
      </c>
      <c r="L159" s="2">
        <v>2</v>
      </c>
      <c r="M159" s="2">
        <v>2</v>
      </c>
      <c r="N159" s="15">
        <f t="shared" si="133"/>
        <v>73.23</v>
      </c>
      <c r="O159" s="15">
        <f t="shared" si="133"/>
        <v>73.23</v>
      </c>
      <c r="P159" s="15">
        <f t="shared" si="133"/>
        <v>73.23</v>
      </c>
      <c r="Q159" s="15">
        <f t="shared" si="133"/>
        <v>73.23</v>
      </c>
      <c r="R159" s="15">
        <f t="shared" si="133"/>
        <v>73.23</v>
      </c>
      <c r="S159" s="15">
        <f t="shared" si="131"/>
        <v>73.23</v>
      </c>
      <c r="T159" s="15">
        <f t="shared" si="134"/>
        <v>73.23</v>
      </c>
      <c r="U159" s="15">
        <f t="shared" si="135"/>
        <v>0</v>
      </c>
      <c r="V159" s="15">
        <f t="shared" si="136"/>
        <v>0</v>
      </c>
      <c r="W159" s="15">
        <f t="shared" si="137"/>
        <v>0</v>
      </c>
      <c r="X159" s="15">
        <f t="shared" si="138"/>
        <v>0</v>
      </c>
      <c r="Y159" s="15">
        <f t="shared" si="139"/>
        <v>0</v>
      </c>
      <c r="Z159" s="15">
        <f t="shared" si="132"/>
        <v>0</v>
      </c>
      <c r="AA159" s="15">
        <f t="shared" si="140"/>
        <v>0</v>
      </c>
      <c r="AB159" s="15">
        <f t="shared" si="125"/>
        <v>0</v>
      </c>
    </row>
    <row r="160" spans="1:29" ht="26.1" customHeight="1" x14ac:dyDescent="0.25">
      <c r="A160" s="8">
        <v>13</v>
      </c>
      <c r="B160" s="4" t="s">
        <v>47</v>
      </c>
      <c r="C160" s="33">
        <f>14.11*1.18</f>
        <v>16.649799999999999</v>
      </c>
      <c r="D160" s="83"/>
      <c r="E160" s="2" t="s">
        <v>2</v>
      </c>
      <c r="F160" s="38">
        <v>33.9</v>
      </c>
      <c r="G160" s="2">
        <v>2</v>
      </c>
      <c r="H160" s="2">
        <v>2</v>
      </c>
      <c r="I160" s="2">
        <v>2</v>
      </c>
      <c r="J160" s="2">
        <v>2</v>
      </c>
      <c r="K160" s="2">
        <v>2</v>
      </c>
      <c r="L160" s="2">
        <v>2</v>
      </c>
      <c r="M160" s="2">
        <v>2</v>
      </c>
      <c r="N160" s="15">
        <f t="shared" si="133"/>
        <v>67.8</v>
      </c>
      <c r="O160" s="15">
        <f t="shared" si="133"/>
        <v>67.8</v>
      </c>
      <c r="P160" s="15">
        <f t="shared" si="133"/>
        <v>67.8</v>
      </c>
      <c r="Q160" s="15">
        <f t="shared" si="133"/>
        <v>67.8</v>
      </c>
      <c r="R160" s="15">
        <f t="shared" si="133"/>
        <v>67.8</v>
      </c>
      <c r="S160" s="15">
        <f t="shared" si="131"/>
        <v>67.8</v>
      </c>
      <c r="T160" s="15">
        <f t="shared" si="134"/>
        <v>67.8</v>
      </c>
      <c r="U160" s="15">
        <f t="shared" si="135"/>
        <v>0</v>
      </c>
      <c r="V160" s="15">
        <f t="shared" si="136"/>
        <v>0</v>
      </c>
      <c r="W160" s="15">
        <f t="shared" si="137"/>
        <v>0</v>
      </c>
      <c r="X160" s="15">
        <f t="shared" si="138"/>
        <v>0</v>
      </c>
      <c r="Y160" s="15">
        <f t="shared" si="139"/>
        <v>0</v>
      </c>
      <c r="Z160" s="15">
        <f t="shared" si="132"/>
        <v>0</v>
      </c>
      <c r="AA160" s="15">
        <f t="shared" si="140"/>
        <v>0</v>
      </c>
      <c r="AB160" s="15">
        <f t="shared" si="125"/>
        <v>0</v>
      </c>
    </row>
    <row r="161" spans="1:29" s="25" customFormat="1" ht="30" customHeight="1" x14ac:dyDescent="0.25">
      <c r="A161" s="8">
        <v>14</v>
      </c>
      <c r="B161" s="4" t="s">
        <v>56</v>
      </c>
      <c r="C161" s="33">
        <f>22.3*1.18</f>
        <v>26.314</v>
      </c>
      <c r="D161" s="83"/>
      <c r="E161" s="2" t="s">
        <v>2</v>
      </c>
      <c r="F161" s="38">
        <v>737.58</v>
      </c>
      <c r="G161" s="2">
        <v>2</v>
      </c>
      <c r="H161" s="2">
        <v>2</v>
      </c>
      <c r="I161" s="2">
        <v>2</v>
      </c>
      <c r="J161" s="2">
        <v>2</v>
      </c>
      <c r="K161" s="2">
        <v>2</v>
      </c>
      <c r="L161" s="2">
        <v>2</v>
      </c>
      <c r="M161" s="2">
        <v>2</v>
      </c>
      <c r="N161" s="15">
        <f t="shared" si="133"/>
        <v>1475.16</v>
      </c>
      <c r="O161" s="15">
        <f t="shared" si="133"/>
        <v>1475.16</v>
      </c>
      <c r="P161" s="15">
        <f t="shared" si="133"/>
        <v>1475.16</v>
      </c>
      <c r="Q161" s="15">
        <f t="shared" si="133"/>
        <v>1475.16</v>
      </c>
      <c r="R161" s="15">
        <f t="shared" si="133"/>
        <v>1475.16</v>
      </c>
      <c r="S161" s="15">
        <f t="shared" si="131"/>
        <v>1475.16</v>
      </c>
      <c r="T161" s="15">
        <f t="shared" si="134"/>
        <v>1475.16</v>
      </c>
      <c r="U161" s="15">
        <f t="shared" si="135"/>
        <v>0</v>
      </c>
      <c r="V161" s="15">
        <f t="shared" si="136"/>
        <v>0</v>
      </c>
      <c r="W161" s="15">
        <f t="shared" si="137"/>
        <v>0</v>
      </c>
      <c r="X161" s="15">
        <f t="shared" si="138"/>
        <v>0</v>
      </c>
      <c r="Y161" s="15">
        <f t="shared" si="139"/>
        <v>0</v>
      </c>
      <c r="Z161" s="15">
        <f t="shared" si="132"/>
        <v>0</v>
      </c>
      <c r="AA161" s="15">
        <f t="shared" si="140"/>
        <v>0</v>
      </c>
      <c r="AB161" s="15">
        <f t="shared" si="125"/>
        <v>0</v>
      </c>
    </row>
    <row r="162" spans="1:29" ht="30" customHeight="1" x14ac:dyDescent="0.25">
      <c r="A162" s="8">
        <v>15</v>
      </c>
      <c r="B162" s="4" t="s">
        <v>49</v>
      </c>
      <c r="C162" s="33">
        <f>55.11*1.18</f>
        <v>65.029799999999994</v>
      </c>
      <c r="D162" s="83"/>
      <c r="E162" s="2" t="s">
        <v>6</v>
      </c>
      <c r="F162" s="38">
        <v>15</v>
      </c>
      <c r="G162" s="2">
        <v>2</v>
      </c>
      <c r="H162" s="2">
        <v>2</v>
      </c>
      <c r="I162" s="2">
        <v>2</v>
      </c>
      <c r="J162" s="2">
        <v>2</v>
      </c>
      <c r="K162" s="2">
        <v>2</v>
      </c>
      <c r="L162" s="2">
        <v>2</v>
      </c>
      <c r="M162" s="2">
        <v>2</v>
      </c>
      <c r="N162" s="15">
        <f t="shared" si="133"/>
        <v>30</v>
      </c>
      <c r="O162" s="15">
        <f t="shared" si="133"/>
        <v>30</v>
      </c>
      <c r="P162" s="15">
        <f t="shared" si="133"/>
        <v>30</v>
      </c>
      <c r="Q162" s="15">
        <f t="shared" si="133"/>
        <v>30</v>
      </c>
      <c r="R162" s="15">
        <f t="shared" si="133"/>
        <v>30</v>
      </c>
      <c r="S162" s="15">
        <f t="shared" si="131"/>
        <v>30</v>
      </c>
      <c r="T162" s="15">
        <f t="shared" si="134"/>
        <v>30</v>
      </c>
      <c r="U162" s="15">
        <f t="shared" si="135"/>
        <v>0</v>
      </c>
      <c r="V162" s="15">
        <f t="shared" si="136"/>
        <v>0</v>
      </c>
      <c r="W162" s="15">
        <f t="shared" si="137"/>
        <v>0</v>
      </c>
      <c r="X162" s="15">
        <f t="shared" si="138"/>
        <v>0</v>
      </c>
      <c r="Y162" s="15">
        <f t="shared" si="139"/>
        <v>0</v>
      </c>
      <c r="Z162" s="15">
        <f t="shared" si="132"/>
        <v>0</v>
      </c>
      <c r="AA162" s="15">
        <f t="shared" si="140"/>
        <v>0</v>
      </c>
      <c r="AB162" s="15">
        <f t="shared" si="125"/>
        <v>0</v>
      </c>
    </row>
    <row r="163" spans="1:29" ht="26.1" customHeight="1" x14ac:dyDescent="0.25">
      <c r="A163" s="8">
        <v>16</v>
      </c>
      <c r="B163" s="4" t="s">
        <v>5</v>
      </c>
      <c r="C163" s="33">
        <f>8.03*1.18</f>
        <v>9.4753999999999987</v>
      </c>
      <c r="D163" s="83"/>
      <c r="E163" s="2" t="s">
        <v>4</v>
      </c>
      <c r="F163" s="38">
        <v>15</v>
      </c>
      <c r="G163" s="2">
        <v>29</v>
      </c>
      <c r="H163" s="2">
        <v>29</v>
      </c>
      <c r="I163" s="2">
        <v>28</v>
      </c>
      <c r="J163" s="2">
        <v>29</v>
      </c>
      <c r="K163" s="2">
        <v>28</v>
      </c>
      <c r="L163" s="2">
        <v>29</v>
      </c>
      <c r="M163" s="2">
        <v>28</v>
      </c>
      <c r="N163" s="15">
        <f t="shared" si="133"/>
        <v>435</v>
      </c>
      <c r="O163" s="15">
        <f t="shared" si="133"/>
        <v>435</v>
      </c>
      <c r="P163" s="15">
        <f t="shared" si="133"/>
        <v>420</v>
      </c>
      <c r="Q163" s="15">
        <f t="shared" si="133"/>
        <v>435</v>
      </c>
      <c r="R163" s="15">
        <f t="shared" si="133"/>
        <v>420</v>
      </c>
      <c r="S163" s="15">
        <f t="shared" si="131"/>
        <v>435</v>
      </c>
      <c r="T163" s="15">
        <f t="shared" si="134"/>
        <v>420</v>
      </c>
      <c r="U163" s="15">
        <f t="shared" si="135"/>
        <v>0</v>
      </c>
      <c r="V163" s="15">
        <f t="shared" si="136"/>
        <v>0</v>
      </c>
      <c r="W163" s="15">
        <f t="shared" si="137"/>
        <v>0</v>
      </c>
      <c r="X163" s="15">
        <f t="shared" si="138"/>
        <v>0</v>
      </c>
      <c r="Y163" s="15">
        <f t="shared" si="139"/>
        <v>0</v>
      </c>
      <c r="Z163" s="15">
        <f t="shared" si="132"/>
        <v>0</v>
      </c>
      <c r="AA163" s="15">
        <f t="shared" si="140"/>
        <v>0</v>
      </c>
      <c r="AB163" s="15">
        <f t="shared" si="125"/>
        <v>0</v>
      </c>
    </row>
    <row r="164" spans="1:29" ht="234" customHeight="1" x14ac:dyDescent="0.25">
      <c r="A164" s="8">
        <v>17</v>
      </c>
      <c r="B164" s="9" t="s">
        <v>18</v>
      </c>
      <c r="C164" s="33">
        <f>915.99*1.18</f>
        <v>1080.8681999999999</v>
      </c>
      <c r="D164" s="83"/>
      <c r="E164" s="10" t="s">
        <v>4</v>
      </c>
      <c r="F164" s="38">
        <v>56</v>
      </c>
      <c r="G164" s="2">
        <v>1</v>
      </c>
      <c r="H164" s="2">
        <v>1</v>
      </c>
      <c r="I164" s="2">
        <v>1</v>
      </c>
      <c r="J164" s="2">
        <v>1</v>
      </c>
      <c r="K164" s="10">
        <v>1</v>
      </c>
      <c r="L164" s="10">
        <v>1</v>
      </c>
      <c r="M164" s="10">
        <v>1</v>
      </c>
      <c r="N164" s="15">
        <f t="shared" si="133"/>
        <v>56</v>
      </c>
      <c r="O164" s="15">
        <f t="shared" si="133"/>
        <v>56</v>
      </c>
      <c r="P164" s="15">
        <f t="shared" si="133"/>
        <v>56</v>
      </c>
      <c r="Q164" s="15">
        <f t="shared" si="133"/>
        <v>56</v>
      </c>
      <c r="R164" s="15">
        <f t="shared" si="133"/>
        <v>56</v>
      </c>
      <c r="S164" s="15">
        <f t="shared" si="131"/>
        <v>56</v>
      </c>
      <c r="T164" s="15">
        <f t="shared" si="134"/>
        <v>56</v>
      </c>
      <c r="U164" s="15">
        <f t="shared" si="135"/>
        <v>0</v>
      </c>
      <c r="V164" s="15">
        <f t="shared" si="136"/>
        <v>0</v>
      </c>
      <c r="W164" s="15">
        <f t="shared" si="137"/>
        <v>0</v>
      </c>
      <c r="X164" s="15">
        <f t="shared" si="138"/>
        <v>0</v>
      </c>
      <c r="Y164" s="15">
        <f t="shared" si="139"/>
        <v>0</v>
      </c>
      <c r="Z164" s="15">
        <f t="shared" si="132"/>
        <v>0</v>
      </c>
      <c r="AA164" s="15">
        <f t="shared" si="140"/>
        <v>0</v>
      </c>
      <c r="AB164" s="15">
        <f t="shared" si="125"/>
        <v>0</v>
      </c>
    </row>
    <row r="165" spans="1:29" ht="48.75" customHeight="1" x14ac:dyDescent="0.25">
      <c r="A165" s="20"/>
      <c r="B165" s="12" t="s">
        <v>105</v>
      </c>
      <c r="C165" s="2"/>
      <c r="D165" s="65"/>
      <c r="E165" s="20"/>
      <c r="F165" s="59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22"/>
      <c r="S165" s="22"/>
      <c r="T165" s="22"/>
      <c r="U165" s="18">
        <f>SUM(U148:U164)</f>
        <v>0</v>
      </c>
      <c r="V165" s="18">
        <f t="shared" ref="V165" si="141">SUM(V148:V164)</f>
        <v>0</v>
      </c>
      <c r="W165" s="18">
        <f t="shared" ref="W165" si="142">SUM(W148:W164)</f>
        <v>0</v>
      </c>
      <c r="X165" s="18">
        <f t="shared" ref="X165" si="143">SUM(X148:X164)</f>
        <v>0</v>
      </c>
      <c r="Y165" s="18">
        <f>SUM(Y148:Y164)</f>
        <v>0</v>
      </c>
      <c r="Z165" s="18">
        <f>SUM(Z148:Z164)</f>
        <v>0</v>
      </c>
      <c r="AA165" s="18">
        <f>SUM(AA148:AA164)</f>
        <v>0</v>
      </c>
      <c r="AB165" s="70">
        <f t="shared" si="125"/>
        <v>0</v>
      </c>
    </row>
    <row r="166" spans="1:29" ht="20.25" customHeight="1" x14ac:dyDescent="0.25">
      <c r="A166" s="20"/>
      <c r="B166" s="12" t="s">
        <v>79</v>
      </c>
      <c r="C166" s="2">
        <v>141374.89000000001</v>
      </c>
      <c r="D166" s="65"/>
      <c r="E166" s="20"/>
      <c r="F166" s="59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22"/>
      <c r="S166" s="22"/>
      <c r="T166" s="22"/>
      <c r="U166" s="18"/>
      <c r="V166" s="18"/>
      <c r="W166" s="18"/>
      <c r="X166" s="18"/>
      <c r="Y166" s="18"/>
      <c r="Z166" s="18"/>
      <c r="AA166" s="18"/>
      <c r="AB166" s="69">
        <f>D166</f>
        <v>0</v>
      </c>
      <c r="AC166" s="23"/>
    </row>
    <row r="167" spans="1:29" ht="44.25" customHeight="1" x14ac:dyDescent="0.25">
      <c r="A167" s="20"/>
      <c r="B167" s="12" t="s">
        <v>106</v>
      </c>
      <c r="C167" s="2"/>
      <c r="D167" s="65"/>
      <c r="E167" s="20"/>
      <c r="F167" s="59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22"/>
      <c r="S167" s="22"/>
      <c r="T167" s="22"/>
      <c r="U167" s="18"/>
      <c r="V167" s="18"/>
      <c r="W167" s="18"/>
      <c r="X167" s="18"/>
      <c r="Y167" s="18"/>
      <c r="Z167" s="18"/>
      <c r="AA167" s="18"/>
      <c r="AB167" s="69">
        <f t="shared" ref="AB167" si="144">AB165+AB166</f>
        <v>0</v>
      </c>
    </row>
    <row r="168" spans="1:29" ht="26.1" customHeight="1" x14ac:dyDescent="0.25">
      <c r="A168" s="20"/>
      <c r="B168" s="13" t="s">
        <v>26</v>
      </c>
      <c r="C168" s="2"/>
      <c r="D168" s="65"/>
      <c r="E168" s="20"/>
      <c r="F168" s="6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2"/>
      <c r="S168" s="22"/>
      <c r="T168" s="22"/>
      <c r="U168" s="17"/>
      <c r="V168" s="17"/>
      <c r="W168" s="17"/>
      <c r="X168" s="17"/>
      <c r="Y168" s="17"/>
      <c r="Z168" s="17"/>
      <c r="AA168" s="17"/>
      <c r="AB168" s="74">
        <f t="shared" ref="AB168" si="145">AB167/1.18*0.18</f>
        <v>0</v>
      </c>
      <c r="AC168" s="23"/>
    </row>
    <row r="169" spans="1:29" ht="26.1" customHeight="1" x14ac:dyDescent="0.25">
      <c r="A169" s="89" t="s">
        <v>59</v>
      </c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  <c r="U169" s="90"/>
      <c r="V169" s="90"/>
      <c r="W169" s="90"/>
      <c r="X169" s="90"/>
      <c r="Y169" s="90"/>
      <c r="Z169" s="90"/>
      <c r="AA169" s="90"/>
      <c r="AB169" s="91"/>
    </row>
    <row r="170" spans="1:29" ht="41.25" customHeight="1" x14ac:dyDescent="0.25">
      <c r="A170" s="8">
        <v>1</v>
      </c>
      <c r="B170" s="4" t="s">
        <v>9</v>
      </c>
      <c r="C170" s="33">
        <f>488.71*1.18</f>
        <v>576.67779999999993</v>
      </c>
      <c r="D170" s="83"/>
      <c r="E170" s="2" t="s">
        <v>4</v>
      </c>
      <c r="F170" s="38">
        <v>151</v>
      </c>
      <c r="G170" s="2">
        <v>1</v>
      </c>
      <c r="H170" s="2"/>
      <c r="I170" s="2">
        <v>1</v>
      </c>
      <c r="J170" s="2"/>
      <c r="K170" s="2">
        <v>1</v>
      </c>
      <c r="L170" s="2"/>
      <c r="M170" s="2">
        <v>1</v>
      </c>
      <c r="N170" s="15">
        <f>ROUND($F170*G170,2)</f>
        <v>151</v>
      </c>
      <c r="O170" s="15"/>
      <c r="P170" s="15">
        <f t="shared" ref="P170:P176" si="146">ROUND($F170*I170,2)</f>
        <v>151</v>
      </c>
      <c r="Q170" s="15"/>
      <c r="R170" s="15">
        <f>ROUND($F170*K170,2)</f>
        <v>151</v>
      </c>
      <c r="S170" s="15"/>
      <c r="T170" s="15">
        <f>ROUND($F170*M170,2)</f>
        <v>151</v>
      </c>
      <c r="U170" s="15">
        <f>D170*F170*G170</f>
        <v>0</v>
      </c>
      <c r="V170" s="15"/>
      <c r="W170" s="15">
        <f t="shared" ref="W170:W176" si="147">D170*F170*I170</f>
        <v>0</v>
      </c>
      <c r="X170" s="15"/>
      <c r="Y170" s="15">
        <f t="shared" ref="Y170:AA172" si="148">ROUND(($D170*R170),2)</f>
        <v>0</v>
      </c>
      <c r="Z170" s="15">
        <f t="shared" si="148"/>
        <v>0</v>
      </c>
      <c r="AA170" s="15">
        <f t="shared" si="148"/>
        <v>0</v>
      </c>
      <c r="AB170" s="15">
        <f t="shared" ref="AB170:AB186" si="149">SUM(U170:AA170)</f>
        <v>0</v>
      </c>
    </row>
    <row r="171" spans="1:29" ht="37.5" customHeight="1" x14ac:dyDescent="0.25">
      <c r="A171" s="8">
        <v>2</v>
      </c>
      <c r="B171" s="4" t="s">
        <v>10</v>
      </c>
      <c r="C171" s="2">
        <f>41.5*1.18</f>
        <v>48.97</v>
      </c>
      <c r="D171" s="65"/>
      <c r="E171" s="2" t="s">
        <v>4</v>
      </c>
      <c r="F171" s="38">
        <v>5870</v>
      </c>
      <c r="G171" s="2">
        <v>1</v>
      </c>
      <c r="H171" s="2"/>
      <c r="I171" s="2">
        <v>1</v>
      </c>
      <c r="J171" s="2"/>
      <c r="K171" s="2">
        <v>1</v>
      </c>
      <c r="L171" s="2"/>
      <c r="M171" s="2">
        <v>1</v>
      </c>
      <c r="N171" s="15">
        <f>ROUND($F171*G171,2)</f>
        <v>5870</v>
      </c>
      <c r="O171" s="2"/>
      <c r="P171" s="15">
        <f t="shared" si="146"/>
        <v>5870</v>
      </c>
      <c r="Q171" s="2"/>
      <c r="R171" s="15">
        <f>ROUND($F171*K171,2)</f>
        <v>5870</v>
      </c>
      <c r="S171" s="15"/>
      <c r="T171" s="15">
        <f>ROUND($F171*M171,2)</f>
        <v>5870</v>
      </c>
      <c r="U171" s="15">
        <f>D171*F171*G171</f>
        <v>0</v>
      </c>
      <c r="V171" s="15"/>
      <c r="W171" s="15">
        <f t="shared" si="147"/>
        <v>0</v>
      </c>
      <c r="X171" s="15"/>
      <c r="Y171" s="15">
        <f t="shared" si="148"/>
        <v>0</v>
      </c>
      <c r="Z171" s="15">
        <f t="shared" si="148"/>
        <v>0</v>
      </c>
      <c r="AA171" s="15">
        <f t="shared" si="148"/>
        <v>0</v>
      </c>
      <c r="AB171" s="15">
        <f t="shared" si="149"/>
        <v>0</v>
      </c>
    </row>
    <row r="172" spans="1:29" ht="66.75" customHeight="1" x14ac:dyDescent="0.25">
      <c r="A172" s="8">
        <v>3</v>
      </c>
      <c r="B172" s="4" t="s">
        <v>42</v>
      </c>
      <c r="C172" s="33">
        <f>53.3*1.18</f>
        <v>62.893999999999991</v>
      </c>
      <c r="D172" s="83"/>
      <c r="E172" s="2" t="s">
        <v>2</v>
      </c>
      <c r="F172" s="38">
        <v>5304</v>
      </c>
      <c r="G172" s="2">
        <v>1</v>
      </c>
      <c r="H172" s="2">
        <v>1</v>
      </c>
      <c r="I172" s="2">
        <v>1</v>
      </c>
      <c r="J172" s="2">
        <v>1</v>
      </c>
      <c r="K172" s="2">
        <v>1</v>
      </c>
      <c r="L172" s="2">
        <v>1</v>
      </c>
      <c r="M172" s="2">
        <v>1</v>
      </c>
      <c r="N172" s="15">
        <f>ROUND($F172*G172,2)</f>
        <v>5304</v>
      </c>
      <c r="O172" s="15">
        <f>ROUND($F172*H172,2)</f>
        <v>5304</v>
      </c>
      <c r="P172" s="15">
        <f t="shared" si="146"/>
        <v>5304</v>
      </c>
      <c r="Q172" s="15">
        <f>ROUND($F172*J172,2)</f>
        <v>5304</v>
      </c>
      <c r="R172" s="15">
        <f>ROUND($F172*K172,2)</f>
        <v>5304</v>
      </c>
      <c r="S172" s="15">
        <f>ROUND($F172*L172,2)</f>
        <v>5304</v>
      </c>
      <c r="T172" s="15">
        <f>ROUND($F172*M172,2)</f>
        <v>5304</v>
      </c>
      <c r="U172" s="15">
        <f>D172*F172*G172</f>
        <v>0</v>
      </c>
      <c r="V172" s="15">
        <f>D172*F172*H172</f>
        <v>0</v>
      </c>
      <c r="W172" s="15">
        <f t="shared" si="147"/>
        <v>0</v>
      </c>
      <c r="X172" s="15">
        <f>D172*F172*J172</f>
        <v>0</v>
      </c>
      <c r="Y172" s="15">
        <f t="shared" si="148"/>
        <v>0</v>
      </c>
      <c r="Z172" s="15">
        <f t="shared" si="148"/>
        <v>0</v>
      </c>
      <c r="AA172" s="15">
        <f t="shared" si="148"/>
        <v>0</v>
      </c>
      <c r="AB172" s="15">
        <f t="shared" si="149"/>
        <v>0</v>
      </c>
    </row>
    <row r="173" spans="1:29" ht="26.1" customHeight="1" x14ac:dyDescent="0.25">
      <c r="A173" s="8">
        <v>4</v>
      </c>
      <c r="B173" s="4" t="s">
        <v>13</v>
      </c>
      <c r="C173" s="33">
        <f>1.62*1.18</f>
        <v>1.9116</v>
      </c>
      <c r="D173" s="83"/>
      <c r="E173" s="2" t="s">
        <v>2</v>
      </c>
      <c r="F173" s="38">
        <v>5304</v>
      </c>
      <c r="G173" s="2"/>
      <c r="H173" s="2"/>
      <c r="I173" s="2">
        <v>1</v>
      </c>
      <c r="J173" s="2">
        <v>1</v>
      </c>
      <c r="K173" s="2"/>
      <c r="L173" s="2"/>
      <c r="M173" s="2"/>
      <c r="N173" s="15"/>
      <c r="O173" s="15"/>
      <c r="P173" s="15">
        <f t="shared" si="146"/>
        <v>5304</v>
      </c>
      <c r="Q173" s="15">
        <f>ROUND($F173*J173,2)</f>
        <v>5304</v>
      </c>
      <c r="R173" s="15"/>
      <c r="S173" s="15"/>
      <c r="T173" s="15"/>
      <c r="U173" s="15"/>
      <c r="V173" s="15"/>
      <c r="W173" s="15">
        <f t="shared" si="147"/>
        <v>0</v>
      </c>
      <c r="X173" s="15">
        <f>D173*F173*J173</f>
        <v>0</v>
      </c>
      <c r="Y173" s="15"/>
      <c r="Z173" s="15"/>
      <c r="AA173" s="15"/>
      <c r="AB173" s="15">
        <f t="shared" si="149"/>
        <v>0</v>
      </c>
    </row>
    <row r="174" spans="1:29" ht="26.1" customHeight="1" x14ac:dyDescent="0.25">
      <c r="A174" s="8">
        <v>5</v>
      </c>
      <c r="B174" s="4" t="s">
        <v>14</v>
      </c>
      <c r="C174" s="33">
        <f>0.14*1.18</f>
        <v>0.16520000000000001</v>
      </c>
      <c r="D174" s="83"/>
      <c r="E174" s="2" t="s">
        <v>2</v>
      </c>
      <c r="F174" s="38">
        <v>530.4</v>
      </c>
      <c r="G174" s="2">
        <v>1</v>
      </c>
      <c r="H174" s="2">
        <v>1</v>
      </c>
      <c r="I174" s="2">
        <v>1</v>
      </c>
      <c r="J174" s="2">
        <v>1</v>
      </c>
      <c r="K174" s="2">
        <v>1</v>
      </c>
      <c r="L174" s="2">
        <v>1</v>
      </c>
      <c r="M174" s="2">
        <v>1</v>
      </c>
      <c r="N174" s="15">
        <f t="shared" ref="N174:O176" si="150">ROUND($F174*G174,2)</f>
        <v>530.4</v>
      </c>
      <c r="O174" s="15">
        <f t="shared" si="150"/>
        <v>530.4</v>
      </c>
      <c r="P174" s="15">
        <f t="shared" si="146"/>
        <v>530.4</v>
      </c>
      <c r="Q174" s="15">
        <f>ROUND($F174*J174,2)</f>
        <v>530.4</v>
      </c>
      <c r="R174" s="15">
        <f t="shared" ref="R174:T176" si="151">ROUND($F174*K174,2)</f>
        <v>530.4</v>
      </c>
      <c r="S174" s="15">
        <f t="shared" si="151"/>
        <v>530.4</v>
      </c>
      <c r="T174" s="15">
        <f t="shared" si="151"/>
        <v>530.4</v>
      </c>
      <c r="U174" s="15">
        <f>D174*F174*G174</f>
        <v>0</v>
      </c>
      <c r="V174" s="15">
        <f>D174*F174*H174</f>
        <v>0</v>
      </c>
      <c r="W174" s="15">
        <f t="shared" si="147"/>
        <v>0</v>
      </c>
      <c r="X174" s="15">
        <f>D174*F174*J174</f>
        <v>0</v>
      </c>
      <c r="Y174" s="15">
        <f t="shared" ref="Y174:AA176" si="152">ROUND(($D174*R174),2)</f>
        <v>0</v>
      </c>
      <c r="Z174" s="15">
        <f t="shared" si="152"/>
        <v>0</v>
      </c>
      <c r="AA174" s="15">
        <f t="shared" si="152"/>
        <v>0</v>
      </c>
      <c r="AB174" s="15">
        <f t="shared" si="149"/>
        <v>0</v>
      </c>
    </row>
    <row r="175" spans="1:29" ht="35.25" customHeight="1" x14ac:dyDescent="0.25">
      <c r="A175" s="8">
        <v>6</v>
      </c>
      <c r="B175" s="4" t="s">
        <v>15</v>
      </c>
      <c r="C175" s="33">
        <f>0.26*1.18</f>
        <v>0.30680000000000002</v>
      </c>
      <c r="D175" s="83"/>
      <c r="E175" s="2" t="s">
        <v>2</v>
      </c>
      <c r="F175" s="5">
        <v>1301</v>
      </c>
      <c r="G175" s="34">
        <v>31</v>
      </c>
      <c r="H175" s="34">
        <v>31</v>
      </c>
      <c r="I175" s="34">
        <v>30</v>
      </c>
      <c r="J175" s="34">
        <v>31</v>
      </c>
      <c r="K175" s="35">
        <v>30</v>
      </c>
      <c r="L175" s="35">
        <v>31</v>
      </c>
      <c r="M175" s="35">
        <v>30</v>
      </c>
      <c r="N175" s="15">
        <f t="shared" si="150"/>
        <v>40331</v>
      </c>
      <c r="O175" s="15">
        <f t="shared" si="150"/>
        <v>40331</v>
      </c>
      <c r="P175" s="15">
        <f t="shared" si="146"/>
        <v>39030</v>
      </c>
      <c r="Q175" s="15">
        <f>ROUND($F175*J175,2)</f>
        <v>40331</v>
      </c>
      <c r="R175" s="15">
        <f t="shared" si="151"/>
        <v>39030</v>
      </c>
      <c r="S175" s="15">
        <f t="shared" si="151"/>
        <v>40331</v>
      </c>
      <c r="T175" s="15">
        <f t="shared" si="151"/>
        <v>39030</v>
      </c>
      <c r="U175" s="15">
        <f>D175*F175*G175</f>
        <v>0</v>
      </c>
      <c r="V175" s="15">
        <f>D175*F175*H175</f>
        <v>0</v>
      </c>
      <c r="W175" s="15">
        <f t="shared" si="147"/>
        <v>0</v>
      </c>
      <c r="X175" s="15">
        <f>D175*F175*J175</f>
        <v>0</v>
      </c>
      <c r="Y175" s="15">
        <f t="shared" si="152"/>
        <v>0</v>
      </c>
      <c r="Z175" s="15">
        <f t="shared" si="152"/>
        <v>0</v>
      </c>
      <c r="AA175" s="15">
        <f t="shared" si="152"/>
        <v>0</v>
      </c>
      <c r="AB175" s="15">
        <f t="shared" si="149"/>
        <v>0</v>
      </c>
    </row>
    <row r="176" spans="1:29" ht="26.1" customHeight="1" x14ac:dyDescent="0.25">
      <c r="A176" s="8">
        <v>7</v>
      </c>
      <c r="B176" s="4" t="s">
        <v>16</v>
      </c>
      <c r="C176" s="33">
        <f>0.37*1.18</f>
        <v>0.43659999999999999</v>
      </c>
      <c r="D176" s="83"/>
      <c r="E176" s="2" t="s">
        <v>2</v>
      </c>
      <c r="F176" s="5">
        <v>500</v>
      </c>
      <c r="G176" s="34">
        <v>31</v>
      </c>
      <c r="H176" s="34">
        <v>31</v>
      </c>
      <c r="I176" s="34">
        <v>30</v>
      </c>
      <c r="J176" s="34">
        <v>31</v>
      </c>
      <c r="K176" s="2">
        <v>30</v>
      </c>
      <c r="L176" s="2">
        <v>31</v>
      </c>
      <c r="M176" s="2">
        <v>30</v>
      </c>
      <c r="N176" s="15">
        <f t="shared" si="150"/>
        <v>15500</v>
      </c>
      <c r="O176" s="15">
        <f t="shared" si="150"/>
        <v>15500</v>
      </c>
      <c r="P176" s="15">
        <f t="shared" si="146"/>
        <v>15000</v>
      </c>
      <c r="Q176" s="15">
        <f>ROUND($F176*J176,2)</f>
        <v>15500</v>
      </c>
      <c r="R176" s="15">
        <f t="shared" si="151"/>
        <v>15000</v>
      </c>
      <c r="S176" s="15">
        <f t="shared" si="151"/>
        <v>15500</v>
      </c>
      <c r="T176" s="15">
        <f t="shared" si="151"/>
        <v>15000</v>
      </c>
      <c r="U176" s="15">
        <f>D176*F176*G176</f>
        <v>0</v>
      </c>
      <c r="V176" s="15">
        <f>D176*F176*H176</f>
        <v>0</v>
      </c>
      <c r="W176" s="15">
        <f t="shared" si="147"/>
        <v>0</v>
      </c>
      <c r="X176" s="15">
        <f>D176*F176*J176</f>
        <v>0</v>
      </c>
      <c r="Y176" s="15">
        <f t="shared" si="152"/>
        <v>0</v>
      </c>
      <c r="Z176" s="15">
        <f t="shared" si="152"/>
        <v>0</v>
      </c>
      <c r="AA176" s="15">
        <f t="shared" si="152"/>
        <v>0</v>
      </c>
      <c r="AB176" s="15">
        <f t="shared" si="149"/>
        <v>0</v>
      </c>
    </row>
    <row r="177" spans="1:29" s="25" customFormat="1" ht="26.1" customHeight="1" x14ac:dyDescent="0.25">
      <c r="A177" s="8">
        <v>8</v>
      </c>
      <c r="B177" s="4" t="s">
        <v>46</v>
      </c>
      <c r="C177" s="33">
        <f>76.01*1.18</f>
        <v>89.691800000000001</v>
      </c>
      <c r="D177" s="83"/>
      <c r="E177" s="2" t="s">
        <v>2</v>
      </c>
      <c r="F177" s="38"/>
      <c r="G177" s="2"/>
      <c r="H177" s="2"/>
      <c r="I177" s="2"/>
      <c r="J177" s="2"/>
      <c r="K177" s="2"/>
      <c r="L177" s="2">
        <v>1</v>
      </c>
      <c r="M177" s="2"/>
      <c r="N177" s="15"/>
      <c r="O177" s="15"/>
      <c r="P177" s="15"/>
      <c r="Q177" s="15"/>
      <c r="R177" s="15"/>
      <c r="S177" s="15">
        <f t="shared" ref="S177:S185" si="153">ROUND($F177*L177,2)</f>
        <v>0</v>
      </c>
      <c r="T177" s="15"/>
      <c r="U177" s="15"/>
      <c r="V177" s="15"/>
      <c r="W177" s="15"/>
      <c r="X177" s="15"/>
      <c r="Y177" s="15"/>
      <c r="Z177" s="15">
        <f t="shared" ref="Z177:Z185" si="154">ROUND(($D177*S177),2)</f>
        <v>0</v>
      </c>
      <c r="AA177" s="15"/>
      <c r="AB177" s="15">
        <f t="shared" si="149"/>
        <v>0</v>
      </c>
    </row>
    <row r="178" spans="1:29" s="25" customFormat="1" ht="30.75" customHeight="1" x14ac:dyDescent="0.25">
      <c r="A178" s="8">
        <v>9</v>
      </c>
      <c r="B178" s="4" t="s">
        <v>64</v>
      </c>
      <c r="C178" s="33">
        <f>10.8*1.18</f>
        <v>12.744</v>
      </c>
      <c r="D178" s="83"/>
      <c r="E178" s="2" t="s">
        <v>2</v>
      </c>
      <c r="F178" s="38">
        <f>4.8+4.2</f>
        <v>9</v>
      </c>
      <c r="G178" s="2">
        <v>2</v>
      </c>
      <c r="H178" s="2">
        <v>2</v>
      </c>
      <c r="I178" s="2">
        <v>2</v>
      </c>
      <c r="J178" s="2">
        <v>2</v>
      </c>
      <c r="K178" s="2">
        <v>2</v>
      </c>
      <c r="L178" s="2">
        <v>2</v>
      </c>
      <c r="M178" s="2">
        <v>2</v>
      </c>
      <c r="N178" s="15">
        <f t="shared" ref="N178:R185" si="155">ROUND($F178*G178,2)</f>
        <v>18</v>
      </c>
      <c r="O178" s="15">
        <f t="shared" si="155"/>
        <v>18</v>
      </c>
      <c r="P178" s="15">
        <f t="shared" si="155"/>
        <v>18</v>
      </c>
      <c r="Q178" s="15">
        <f t="shared" si="155"/>
        <v>18</v>
      </c>
      <c r="R178" s="15">
        <f t="shared" si="155"/>
        <v>18</v>
      </c>
      <c r="S178" s="15">
        <f t="shared" si="153"/>
        <v>18</v>
      </c>
      <c r="T178" s="15">
        <f t="shared" ref="T178:T185" si="156">ROUND($F178*M178,2)</f>
        <v>18</v>
      </c>
      <c r="U178" s="15">
        <f t="shared" ref="U178:U185" si="157">D178*F178*G178</f>
        <v>0</v>
      </c>
      <c r="V178" s="15">
        <f t="shared" ref="V178:V185" si="158">D178*F178*H178</f>
        <v>0</v>
      </c>
      <c r="W178" s="15">
        <f t="shared" ref="W178:W185" si="159">D178*F178*I178</f>
        <v>0</v>
      </c>
      <c r="X178" s="15">
        <f t="shared" ref="X178:X185" si="160">D178*F178*J178</f>
        <v>0</v>
      </c>
      <c r="Y178" s="15">
        <f t="shared" ref="Y178:Y185" si="161">ROUND(($D178*R178),2)</f>
        <v>0</v>
      </c>
      <c r="Z178" s="15">
        <f t="shared" si="154"/>
        <v>0</v>
      </c>
      <c r="AA178" s="15">
        <f t="shared" ref="AA178:AA185" si="162">ROUND(($D178*T178),2)</f>
        <v>0</v>
      </c>
      <c r="AB178" s="15">
        <f t="shared" si="149"/>
        <v>0</v>
      </c>
    </row>
    <row r="179" spans="1:29" s="25" customFormat="1" ht="36" customHeight="1" x14ac:dyDescent="0.25">
      <c r="A179" s="8">
        <v>10</v>
      </c>
      <c r="B179" s="4" t="s">
        <v>66</v>
      </c>
      <c r="C179" s="33">
        <v>26.31</v>
      </c>
      <c r="D179" s="83"/>
      <c r="E179" s="2" t="s">
        <v>2</v>
      </c>
      <c r="F179" s="38">
        <v>4.4000000000000004</v>
      </c>
      <c r="G179" s="2">
        <v>2</v>
      </c>
      <c r="H179" s="2">
        <v>2</v>
      </c>
      <c r="I179" s="2">
        <v>2</v>
      </c>
      <c r="J179" s="2">
        <v>2</v>
      </c>
      <c r="K179" s="2">
        <v>2</v>
      </c>
      <c r="L179" s="2">
        <v>2</v>
      </c>
      <c r="M179" s="2">
        <v>2</v>
      </c>
      <c r="N179" s="15">
        <f t="shared" si="155"/>
        <v>8.8000000000000007</v>
      </c>
      <c r="O179" s="15">
        <f t="shared" si="155"/>
        <v>8.8000000000000007</v>
      </c>
      <c r="P179" s="15">
        <f t="shared" si="155"/>
        <v>8.8000000000000007</v>
      </c>
      <c r="Q179" s="15">
        <f t="shared" si="155"/>
        <v>8.8000000000000007</v>
      </c>
      <c r="R179" s="15">
        <f t="shared" si="155"/>
        <v>8.8000000000000007</v>
      </c>
      <c r="S179" s="15">
        <f t="shared" si="153"/>
        <v>8.8000000000000007</v>
      </c>
      <c r="T179" s="15">
        <f t="shared" si="156"/>
        <v>8.8000000000000007</v>
      </c>
      <c r="U179" s="15">
        <f t="shared" si="157"/>
        <v>0</v>
      </c>
      <c r="V179" s="15">
        <f t="shared" si="158"/>
        <v>0</v>
      </c>
      <c r="W179" s="15">
        <f t="shared" si="159"/>
        <v>0</v>
      </c>
      <c r="X179" s="15">
        <f t="shared" si="160"/>
        <v>0</v>
      </c>
      <c r="Y179" s="15">
        <f t="shared" si="161"/>
        <v>0</v>
      </c>
      <c r="Z179" s="15">
        <f t="shared" si="154"/>
        <v>0</v>
      </c>
      <c r="AA179" s="15">
        <f t="shared" si="162"/>
        <v>0</v>
      </c>
      <c r="AB179" s="15">
        <f t="shared" si="149"/>
        <v>0</v>
      </c>
    </row>
    <row r="180" spans="1:29" ht="39" customHeight="1" x14ac:dyDescent="0.25">
      <c r="A180" s="8">
        <v>11</v>
      </c>
      <c r="B180" s="4" t="s">
        <v>65</v>
      </c>
      <c r="C180" s="33">
        <f>22.3*1.18</f>
        <v>26.314</v>
      </c>
      <c r="D180" s="83"/>
      <c r="E180" s="2" t="s">
        <v>2</v>
      </c>
      <c r="F180" s="38">
        <v>42.25</v>
      </c>
      <c r="G180" s="2">
        <v>2</v>
      </c>
      <c r="H180" s="2">
        <v>2</v>
      </c>
      <c r="I180" s="2">
        <v>2</v>
      </c>
      <c r="J180" s="2">
        <v>2</v>
      </c>
      <c r="K180" s="2">
        <v>2</v>
      </c>
      <c r="L180" s="2">
        <v>2</v>
      </c>
      <c r="M180" s="2">
        <v>2</v>
      </c>
      <c r="N180" s="15">
        <f t="shared" si="155"/>
        <v>84.5</v>
      </c>
      <c r="O180" s="15">
        <f t="shared" si="155"/>
        <v>84.5</v>
      </c>
      <c r="P180" s="15">
        <f t="shared" si="155"/>
        <v>84.5</v>
      </c>
      <c r="Q180" s="15">
        <f t="shared" si="155"/>
        <v>84.5</v>
      </c>
      <c r="R180" s="15">
        <f t="shared" si="155"/>
        <v>84.5</v>
      </c>
      <c r="S180" s="15">
        <f t="shared" si="153"/>
        <v>84.5</v>
      </c>
      <c r="T180" s="15">
        <f t="shared" si="156"/>
        <v>84.5</v>
      </c>
      <c r="U180" s="15">
        <f t="shared" si="157"/>
        <v>0</v>
      </c>
      <c r="V180" s="15">
        <f t="shared" si="158"/>
        <v>0</v>
      </c>
      <c r="W180" s="15">
        <f t="shared" si="159"/>
        <v>0</v>
      </c>
      <c r="X180" s="15">
        <f t="shared" si="160"/>
        <v>0</v>
      </c>
      <c r="Y180" s="15">
        <f t="shared" si="161"/>
        <v>0</v>
      </c>
      <c r="Z180" s="15">
        <f t="shared" si="154"/>
        <v>0</v>
      </c>
      <c r="AA180" s="15">
        <f t="shared" si="162"/>
        <v>0</v>
      </c>
      <c r="AB180" s="15">
        <f t="shared" si="149"/>
        <v>0</v>
      </c>
    </row>
    <row r="181" spans="1:29" ht="26.1" customHeight="1" x14ac:dyDescent="0.25">
      <c r="A181" s="8">
        <v>12</v>
      </c>
      <c r="B181" s="4" t="s">
        <v>67</v>
      </c>
      <c r="C181" s="33">
        <f>14.11*1.18</f>
        <v>16.649799999999999</v>
      </c>
      <c r="D181" s="83"/>
      <c r="E181" s="2" t="s">
        <v>2</v>
      </c>
      <c r="F181" s="38">
        <v>75</v>
      </c>
      <c r="G181" s="2">
        <v>2</v>
      </c>
      <c r="H181" s="2">
        <v>2</v>
      </c>
      <c r="I181" s="2">
        <v>2</v>
      </c>
      <c r="J181" s="2">
        <v>2</v>
      </c>
      <c r="K181" s="2">
        <v>2</v>
      </c>
      <c r="L181" s="2">
        <v>2</v>
      </c>
      <c r="M181" s="2">
        <v>2</v>
      </c>
      <c r="N181" s="15">
        <f t="shared" si="155"/>
        <v>150</v>
      </c>
      <c r="O181" s="15">
        <f t="shared" si="155"/>
        <v>150</v>
      </c>
      <c r="P181" s="15">
        <f t="shared" si="155"/>
        <v>150</v>
      </c>
      <c r="Q181" s="15">
        <f t="shared" si="155"/>
        <v>150</v>
      </c>
      <c r="R181" s="15">
        <f t="shared" si="155"/>
        <v>150</v>
      </c>
      <c r="S181" s="15">
        <f t="shared" si="153"/>
        <v>150</v>
      </c>
      <c r="T181" s="15">
        <f t="shared" si="156"/>
        <v>150</v>
      </c>
      <c r="U181" s="15">
        <f t="shared" si="157"/>
        <v>0</v>
      </c>
      <c r="V181" s="15">
        <f t="shared" si="158"/>
        <v>0</v>
      </c>
      <c r="W181" s="15">
        <f t="shared" si="159"/>
        <v>0</v>
      </c>
      <c r="X181" s="15">
        <f t="shared" si="160"/>
        <v>0</v>
      </c>
      <c r="Y181" s="15">
        <f t="shared" si="161"/>
        <v>0</v>
      </c>
      <c r="Z181" s="15">
        <f t="shared" si="154"/>
        <v>0</v>
      </c>
      <c r="AA181" s="15">
        <f t="shared" si="162"/>
        <v>0</v>
      </c>
      <c r="AB181" s="15">
        <f t="shared" si="149"/>
        <v>0</v>
      </c>
    </row>
    <row r="182" spans="1:29" s="25" customFormat="1" ht="30" customHeight="1" x14ac:dyDescent="0.25">
      <c r="A182" s="8">
        <v>13</v>
      </c>
      <c r="B182" s="4" t="s">
        <v>68</v>
      </c>
      <c r="C182" s="33">
        <f>22.3*1.18</f>
        <v>26.314</v>
      </c>
      <c r="D182" s="83"/>
      <c r="E182" s="2" t="s">
        <v>2</v>
      </c>
      <c r="F182" s="38">
        <v>2758</v>
      </c>
      <c r="G182" s="2">
        <v>2</v>
      </c>
      <c r="H182" s="2">
        <v>2</v>
      </c>
      <c r="I182" s="2">
        <v>2</v>
      </c>
      <c r="J182" s="2">
        <v>2</v>
      </c>
      <c r="K182" s="2">
        <v>2</v>
      </c>
      <c r="L182" s="2">
        <v>2</v>
      </c>
      <c r="M182" s="2">
        <v>2</v>
      </c>
      <c r="N182" s="15">
        <f t="shared" si="155"/>
        <v>5516</v>
      </c>
      <c r="O182" s="15">
        <f t="shared" si="155"/>
        <v>5516</v>
      </c>
      <c r="P182" s="15">
        <f t="shared" si="155"/>
        <v>5516</v>
      </c>
      <c r="Q182" s="15">
        <f t="shared" si="155"/>
        <v>5516</v>
      </c>
      <c r="R182" s="15">
        <f t="shared" si="155"/>
        <v>5516</v>
      </c>
      <c r="S182" s="15">
        <f t="shared" si="153"/>
        <v>5516</v>
      </c>
      <c r="T182" s="15">
        <f t="shared" si="156"/>
        <v>5516</v>
      </c>
      <c r="U182" s="15">
        <f t="shared" si="157"/>
        <v>0</v>
      </c>
      <c r="V182" s="15">
        <f t="shared" si="158"/>
        <v>0</v>
      </c>
      <c r="W182" s="15">
        <f t="shared" si="159"/>
        <v>0</v>
      </c>
      <c r="X182" s="15">
        <f t="shared" si="160"/>
        <v>0</v>
      </c>
      <c r="Y182" s="15">
        <f t="shared" si="161"/>
        <v>0</v>
      </c>
      <c r="Z182" s="15">
        <f t="shared" si="154"/>
        <v>0</v>
      </c>
      <c r="AA182" s="15">
        <f t="shared" si="162"/>
        <v>0</v>
      </c>
      <c r="AB182" s="15">
        <f t="shared" si="149"/>
        <v>0</v>
      </c>
    </row>
    <row r="183" spans="1:29" ht="30" customHeight="1" x14ac:dyDescent="0.25">
      <c r="A183" s="8">
        <v>14</v>
      </c>
      <c r="B183" s="4" t="s">
        <v>49</v>
      </c>
      <c r="C183" s="33">
        <f>55.11*1.18</f>
        <v>65.029799999999994</v>
      </c>
      <c r="D183" s="83"/>
      <c r="E183" s="2" t="s">
        <v>6</v>
      </c>
      <c r="F183" s="38">
        <v>12</v>
      </c>
      <c r="G183" s="2">
        <v>2</v>
      </c>
      <c r="H183" s="2">
        <v>2</v>
      </c>
      <c r="I183" s="2">
        <v>2</v>
      </c>
      <c r="J183" s="2">
        <v>2</v>
      </c>
      <c r="K183" s="2">
        <v>2</v>
      </c>
      <c r="L183" s="2">
        <v>2</v>
      </c>
      <c r="M183" s="2">
        <v>2</v>
      </c>
      <c r="N183" s="15">
        <f t="shared" si="155"/>
        <v>24</v>
      </c>
      <c r="O183" s="15">
        <f t="shared" si="155"/>
        <v>24</v>
      </c>
      <c r="P183" s="15">
        <f t="shared" si="155"/>
        <v>24</v>
      </c>
      <c r="Q183" s="15">
        <f t="shared" si="155"/>
        <v>24</v>
      </c>
      <c r="R183" s="15">
        <f t="shared" si="155"/>
        <v>24</v>
      </c>
      <c r="S183" s="15">
        <f t="shared" si="153"/>
        <v>24</v>
      </c>
      <c r="T183" s="15">
        <f t="shared" si="156"/>
        <v>24</v>
      </c>
      <c r="U183" s="15">
        <f t="shared" si="157"/>
        <v>0</v>
      </c>
      <c r="V183" s="15">
        <f t="shared" si="158"/>
        <v>0</v>
      </c>
      <c r="W183" s="15">
        <f t="shared" si="159"/>
        <v>0</v>
      </c>
      <c r="X183" s="15">
        <f t="shared" si="160"/>
        <v>0</v>
      </c>
      <c r="Y183" s="15">
        <f t="shared" si="161"/>
        <v>0</v>
      </c>
      <c r="Z183" s="15">
        <f t="shared" si="154"/>
        <v>0</v>
      </c>
      <c r="AA183" s="15">
        <f t="shared" si="162"/>
        <v>0</v>
      </c>
      <c r="AB183" s="15">
        <f t="shared" si="149"/>
        <v>0</v>
      </c>
    </row>
    <row r="184" spans="1:29" ht="26.1" customHeight="1" x14ac:dyDescent="0.25">
      <c r="A184" s="8">
        <v>15</v>
      </c>
      <c r="B184" s="4" t="s">
        <v>5</v>
      </c>
      <c r="C184" s="33">
        <f>8.03*1.18</f>
        <v>9.4753999999999987</v>
      </c>
      <c r="D184" s="83"/>
      <c r="E184" s="2" t="s">
        <v>4</v>
      </c>
      <c r="F184" s="38">
        <v>12</v>
      </c>
      <c r="G184" s="2">
        <v>29</v>
      </c>
      <c r="H184" s="2">
        <v>29</v>
      </c>
      <c r="I184" s="2">
        <v>28</v>
      </c>
      <c r="J184" s="2">
        <v>29</v>
      </c>
      <c r="K184" s="2">
        <v>28</v>
      </c>
      <c r="L184" s="2">
        <v>29</v>
      </c>
      <c r="M184" s="2">
        <v>28</v>
      </c>
      <c r="N184" s="15">
        <f t="shared" si="155"/>
        <v>348</v>
      </c>
      <c r="O184" s="15">
        <f t="shared" si="155"/>
        <v>348</v>
      </c>
      <c r="P184" s="15">
        <f t="shared" si="155"/>
        <v>336</v>
      </c>
      <c r="Q184" s="15">
        <f t="shared" si="155"/>
        <v>348</v>
      </c>
      <c r="R184" s="15">
        <f t="shared" si="155"/>
        <v>336</v>
      </c>
      <c r="S184" s="15">
        <f t="shared" si="153"/>
        <v>348</v>
      </c>
      <c r="T184" s="15">
        <f t="shared" si="156"/>
        <v>336</v>
      </c>
      <c r="U184" s="15">
        <f t="shared" si="157"/>
        <v>0</v>
      </c>
      <c r="V184" s="15">
        <f t="shared" si="158"/>
        <v>0</v>
      </c>
      <c r="W184" s="15">
        <f t="shared" si="159"/>
        <v>0</v>
      </c>
      <c r="X184" s="15">
        <f t="shared" si="160"/>
        <v>0</v>
      </c>
      <c r="Y184" s="15">
        <f t="shared" si="161"/>
        <v>0</v>
      </c>
      <c r="Z184" s="15">
        <f t="shared" si="154"/>
        <v>0</v>
      </c>
      <c r="AA184" s="15">
        <f t="shared" si="162"/>
        <v>0</v>
      </c>
      <c r="AB184" s="15">
        <f t="shared" si="149"/>
        <v>0</v>
      </c>
    </row>
    <row r="185" spans="1:29" ht="234" customHeight="1" x14ac:dyDescent="0.25">
      <c r="A185" s="8">
        <v>16</v>
      </c>
      <c r="B185" s="9" t="s">
        <v>18</v>
      </c>
      <c r="C185" s="33">
        <f>915.99*1.18</f>
        <v>1080.8681999999999</v>
      </c>
      <c r="D185" s="83"/>
      <c r="E185" s="10" t="s">
        <v>4</v>
      </c>
      <c r="F185" s="38">
        <v>55</v>
      </c>
      <c r="G185" s="2">
        <v>1</v>
      </c>
      <c r="H185" s="2">
        <v>1</v>
      </c>
      <c r="I185" s="2">
        <v>1</v>
      </c>
      <c r="J185" s="2">
        <v>1</v>
      </c>
      <c r="K185" s="10">
        <v>1</v>
      </c>
      <c r="L185" s="10">
        <v>1</v>
      </c>
      <c r="M185" s="10">
        <v>1</v>
      </c>
      <c r="N185" s="15">
        <f t="shared" si="155"/>
        <v>55</v>
      </c>
      <c r="O185" s="15">
        <f t="shared" si="155"/>
        <v>55</v>
      </c>
      <c r="P185" s="15">
        <f t="shared" si="155"/>
        <v>55</v>
      </c>
      <c r="Q185" s="15">
        <f t="shared" si="155"/>
        <v>55</v>
      </c>
      <c r="R185" s="15">
        <f t="shared" si="155"/>
        <v>55</v>
      </c>
      <c r="S185" s="15">
        <f t="shared" si="153"/>
        <v>55</v>
      </c>
      <c r="T185" s="15">
        <f t="shared" si="156"/>
        <v>55</v>
      </c>
      <c r="U185" s="15">
        <f t="shared" si="157"/>
        <v>0</v>
      </c>
      <c r="V185" s="15">
        <f t="shared" si="158"/>
        <v>0</v>
      </c>
      <c r="W185" s="15">
        <f t="shared" si="159"/>
        <v>0</v>
      </c>
      <c r="X185" s="15">
        <f t="shared" si="160"/>
        <v>0</v>
      </c>
      <c r="Y185" s="15">
        <f t="shared" si="161"/>
        <v>0</v>
      </c>
      <c r="Z185" s="15">
        <f t="shared" si="154"/>
        <v>0</v>
      </c>
      <c r="AA185" s="15">
        <f t="shared" si="162"/>
        <v>0</v>
      </c>
      <c r="AB185" s="15">
        <f t="shared" si="149"/>
        <v>0</v>
      </c>
    </row>
    <row r="186" spans="1:29" ht="60" customHeight="1" x14ac:dyDescent="0.25">
      <c r="A186" s="20"/>
      <c r="B186" s="12" t="s">
        <v>57</v>
      </c>
      <c r="C186" s="2"/>
      <c r="D186" s="65"/>
      <c r="E186" s="20"/>
      <c r="F186" s="59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22"/>
      <c r="S186" s="22"/>
      <c r="T186" s="22"/>
      <c r="U186" s="18">
        <f t="shared" ref="U186:AA186" si="163">SUM(U170:U185)</f>
        <v>0</v>
      </c>
      <c r="V186" s="18">
        <f t="shared" si="163"/>
        <v>0</v>
      </c>
      <c r="W186" s="18">
        <f t="shared" si="163"/>
        <v>0</v>
      </c>
      <c r="X186" s="18">
        <f t="shared" si="163"/>
        <v>0</v>
      </c>
      <c r="Y186" s="18">
        <f t="shared" si="163"/>
        <v>0</v>
      </c>
      <c r="Z186" s="18">
        <f t="shared" si="163"/>
        <v>0</v>
      </c>
      <c r="AA186" s="18">
        <f t="shared" si="163"/>
        <v>0</v>
      </c>
      <c r="AB186" s="70">
        <f t="shared" si="149"/>
        <v>0</v>
      </c>
    </row>
    <row r="187" spans="1:29" ht="20.25" customHeight="1" x14ac:dyDescent="0.25">
      <c r="A187" s="20"/>
      <c r="B187" s="12" t="s">
        <v>79</v>
      </c>
      <c r="C187" s="2">
        <v>105368.5</v>
      </c>
      <c r="D187" s="65"/>
      <c r="E187" s="20"/>
      <c r="F187" s="59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22"/>
      <c r="S187" s="22"/>
      <c r="T187" s="22"/>
      <c r="U187" s="18"/>
      <c r="V187" s="18"/>
      <c r="W187" s="18"/>
      <c r="X187" s="18"/>
      <c r="Y187" s="18"/>
      <c r="Z187" s="18"/>
      <c r="AA187" s="18"/>
      <c r="AB187" s="69">
        <f>D187</f>
        <v>0</v>
      </c>
      <c r="AC187" s="23"/>
    </row>
    <row r="188" spans="1:29" ht="45.75" customHeight="1" x14ac:dyDescent="0.25">
      <c r="A188" s="20"/>
      <c r="B188" s="12" t="s">
        <v>58</v>
      </c>
      <c r="C188" s="2"/>
      <c r="D188" s="65"/>
      <c r="E188" s="20"/>
      <c r="F188" s="59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22"/>
      <c r="S188" s="22"/>
      <c r="T188" s="22"/>
      <c r="U188" s="18"/>
      <c r="V188" s="18"/>
      <c r="W188" s="18"/>
      <c r="X188" s="18"/>
      <c r="Y188" s="18"/>
      <c r="Z188" s="18"/>
      <c r="AA188" s="18"/>
      <c r="AB188" s="69">
        <f t="shared" ref="AB188" si="164">AB186+AB187</f>
        <v>0</v>
      </c>
    </row>
    <row r="189" spans="1:29" ht="26.1" customHeight="1" x14ac:dyDescent="0.25">
      <c r="A189" s="20"/>
      <c r="B189" s="13" t="s">
        <v>26</v>
      </c>
      <c r="C189" s="2"/>
      <c r="D189" s="65"/>
      <c r="E189" s="20"/>
      <c r="F189" s="6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2"/>
      <c r="S189" s="22"/>
      <c r="T189" s="22"/>
      <c r="U189" s="17"/>
      <c r="V189" s="17"/>
      <c r="W189" s="17"/>
      <c r="X189" s="17"/>
      <c r="Y189" s="17"/>
      <c r="Z189" s="17"/>
      <c r="AA189" s="17"/>
      <c r="AB189" s="74">
        <f t="shared" ref="AB189" si="165">AB188/1.18*0.18</f>
        <v>0</v>
      </c>
      <c r="AC189" s="23"/>
    </row>
    <row r="190" spans="1:29" ht="26.1" customHeight="1" x14ac:dyDescent="0.25">
      <c r="A190" s="89" t="s">
        <v>36</v>
      </c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  <c r="U190" s="90"/>
      <c r="V190" s="90"/>
      <c r="W190" s="90"/>
      <c r="X190" s="90"/>
      <c r="Y190" s="90"/>
      <c r="Z190" s="90"/>
      <c r="AA190" s="90"/>
      <c r="AB190" s="91"/>
    </row>
    <row r="191" spans="1:29" ht="41.25" customHeight="1" x14ac:dyDescent="0.25">
      <c r="A191" s="8">
        <v>1</v>
      </c>
      <c r="B191" s="4" t="s">
        <v>9</v>
      </c>
      <c r="C191" s="33">
        <f>488.71*1.18</f>
        <v>576.67779999999993</v>
      </c>
      <c r="D191" s="83"/>
      <c r="E191" s="2" t="s">
        <v>4</v>
      </c>
      <c r="F191" s="38">
        <v>313</v>
      </c>
      <c r="G191" s="2">
        <v>1</v>
      </c>
      <c r="H191" s="2"/>
      <c r="I191" s="2">
        <v>1</v>
      </c>
      <c r="J191" s="2"/>
      <c r="K191" s="2">
        <v>1</v>
      </c>
      <c r="L191" s="2"/>
      <c r="M191" s="2">
        <v>1</v>
      </c>
      <c r="N191" s="15">
        <f>ROUND($F191*G191,2)</f>
        <v>313</v>
      </c>
      <c r="O191" s="15"/>
      <c r="P191" s="15">
        <f t="shared" ref="P191:P199" si="166">ROUND($F191*I191,2)</f>
        <v>313</v>
      </c>
      <c r="Q191" s="15"/>
      <c r="R191" s="15">
        <f>ROUND($F191*K191,2)</f>
        <v>313</v>
      </c>
      <c r="S191" s="15"/>
      <c r="T191" s="15">
        <f>ROUND($F191*M191,2)</f>
        <v>313</v>
      </c>
      <c r="U191" s="15">
        <f>D191*F191*G191</f>
        <v>0</v>
      </c>
      <c r="V191" s="15"/>
      <c r="W191" s="15">
        <f t="shared" ref="W191:W199" si="167">D191*F191*I191</f>
        <v>0</v>
      </c>
      <c r="X191" s="15"/>
      <c r="Y191" s="15">
        <f t="shared" ref="Y191:AA194" si="168">ROUND(($D191*R191),2)</f>
        <v>0</v>
      </c>
      <c r="Z191" s="15">
        <f t="shared" si="168"/>
        <v>0</v>
      </c>
      <c r="AA191" s="15">
        <f t="shared" si="168"/>
        <v>0</v>
      </c>
      <c r="AB191" s="15">
        <f t="shared" ref="AB191:AB208" si="169">SUM(U191:AA191)</f>
        <v>0</v>
      </c>
    </row>
    <row r="192" spans="1:29" ht="37.5" customHeight="1" x14ac:dyDescent="0.25">
      <c r="A192" s="8">
        <v>2</v>
      </c>
      <c r="B192" s="4" t="s">
        <v>10</v>
      </c>
      <c r="C192" s="2">
        <f>41.5*1.18</f>
        <v>48.97</v>
      </c>
      <c r="D192" s="65"/>
      <c r="E192" s="2" t="s">
        <v>4</v>
      </c>
      <c r="F192" s="38">
        <v>4691</v>
      </c>
      <c r="G192" s="2">
        <v>1</v>
      </c>
      <c r="H192" s="2"/>
      <c r="I192" s="2">
        <v>1</v>
      </c>
      <c r="J192" s="2"/>
      <c r="K192" s="2">
        <v>1</v>
      </c>
      <c r="L192" s="2"/>
      <c r="M192" s="2">
        <v>1</v>
      </c>
      <c r="N192" s="15">
        <f>ROUND($F192*G192,2)</f>
        <v>4691</v>
      </c>
      <c r="O192" s="2"/>
      <c r="P192" s="15">
        <f t="shared" si="166"/>
        <v>4691</v>
      </c>
      <c r="Q192" s="2"/>
      <c r="R192" s="15">
        <f>ROUND($F192*K192,2)</f>
        <v>4691</v>
      </c>
      <c r="S192" s="15"/>
      <c r="T192" s="15">
        <f>ROUND($F192*M192,2)</f>
        <v>4691</v>
      </c>
      <c r="U192" s="15">
        <f>D192*F192*G192</f>
        <v>0</v>
      </c>
      <c r="V192" s="15"/>
      <c r="W192" s="15">
        <f t="shared" si="167"/>
        <v>0</v>
      </c>
      <c r="X192" s="15"/>
      <c r="Y192" s="15">
        <f t="shared" si="168"/>
        <v>0</v>
      </c>
      <c r="Z192" s="15">
        <f t="shared" si="168"/>
        <v>0</v>
      </c>
      <c r="AA192" s="15">
        <f t="shared" si="168"/>
        <v>0</v>
      </c>
      <c r="AB192" s="15">
        <f t="shared" si="169"/>
        <v>0</v>
      </c>
    </row>
    <row r="193" spans="1:28" ht="33.75" customHeight="1" x14ac:dyDescent="0.25">
      <c r="A193" s="8">
        <v>3</v>
      </c>
      <c r="B193" s="4" t="s">
        <v>11</v>
      </c>
      <c r="C193" s="33">
        <f>73.49*1.18</f>
        <v>86.718199999999996</v>
      </c>
      <c r="D193" s="83"/>
      <c r="E193" s="2" t="s">
        <v>12</v>
      </c>
      <c r="F193" s="38">
        <v>359.6</v>
      </c>
      <c r="G193" s="2">
        <v>1</v>
      </c>
      <c r="H193" s="2"/>
      <c r="I193" s="2">
        <v>1</v>
      </c>
      <c r="J193" s="2"/>
      <c r="K193" s="2">
        <v>1</v>
      </c>
      <c r="L193" s="2"/>
      <c r="M193" s="2">
        <v>1</v>
      </c>
      <c r="N193" s="15">
        <f>ROUND($F193*G193,2)</f>
        <v>359.6</v>
      </c>
      <c r="O193" s="15"/>
      <c r="P193" s="15">
        <f t="shared" si="166"/>
        <v>359.6</v>
      </c>
      <c r="Q193" s="2"/>
      <c r="R193" s="15">
        <f>ROUND($F193*K193,2)</f>
        <v>359.6</v>
      </c>
      <c r="S193" s="15"/>
      <c r="T193" s="15">
        <f>ROUND($F193*M193,2)</f>
        <v>359.6</v>
      </c>
      <c r="U193" s="15">
        <f>D193*F193*G193</f>
        <v>0</v>
      </c>
      <c r="V193" s="15"/>
      <c r="W193" s="15">
        <f t="shared" si="167"/>
        <v>0</v>
      </c>
      <c r="X193" s="15"/>
      <c r="Y193" s="15">
        <f t="shared" si="168"/>
        <v>0</v>
      </c>
      <c r="Z193" s="15">
        <f t="shared" si="168"/>
        <v>0</v>
      </c>
      <c r="AA193" s="15">
        <f t="shared" si="168"/>
        <v>0</v>
      </c>
      <c r="AB193" s="15">
        <f t="shared" si="169"/>
        <v>0</v>
      </c>
    </row>
    <row r="194" spans="1:28" ht="51" customHeight="1" x14ac:dyDescent="0.25">
      <c r="A194" s="8">
        <v>4</v>
      </c>
      <c r="B194" s="4" t="s">
        <v>42</v>
      </c>
      <c r="C194" s="33">
        <f>53.3*1.18</f>
        <v>62.893999999999991</v>
      </c>
      <c r="D194" s="83"/>
      <c r="E194" s="2" t="s">
        <v>2</v>
      </c>
      <c r="F194" s="38">
        <v>10554.11</v>
      </c>
      <c r="G194" s="2">
        <v>1</v>
      </c>
      <c r="H194" s="2">
        <v>1</v>
      </c>
      <c r="I194" s="2">
        <v>1</v>
      </c>
      <c r="J194" s="2">
        <v>1</v>
      </c>
      <c r="K194" s="2">
        <v>1</v>
      </c>
      <c r="L194" s="2">
        <v>1</v>
      </c>
      <c r="M194" s="2">
        <v>1</v>
      </c>
      <c r="N194" s="15">
        <f>ROUND($F194*G194,2)</f>
        <v>10554.11</v>
      </c>
      <c r="O194" s="15">
        <f>ROUND($F194*H194,2)</f>
        <v>10554.11</v>
      </c>
      <c r="P194" s="15">
        <f t="shared" si="166"/>
        <v>10554.11</v>
      </c>
      <c r="Q194" s="15">
        <f t="shared" ref="Q194:Q199" si="170">ROUND($F194*J194,2)</f>
        <v>10554.11</v>
      </c>
      <c r="R194" s="15">
        <f>ROUND($F194*K194,2)</f>
        <v>10554.11</v>
      </c>
      <c r="S194" s="15">
        <f>ROUND($F194*L194,2)</f>
        <v>10554.11</v>
      </c>
      <c r="T194" s="15">
        <f>ROUND($F194*M194,2)</f>
        <v>10554.11</v>
      </c>
      <c r="U194" s="15">
        <f>D194*F194*G194</f>
        <v>0</v>
      </c>
      <c r="V194" s="15">
        <f>D194*F194*H194</f>
        <v>0</v>
      </c>
      <c r="W194" s="15">
        <f t="shared" si="167"/>
        <v>0</v>
      </c>
      <c r="X194" s="15">
        <f t="shared" ref="X194:X199" si="171">D194*F194*J194</f>
        <v>0</v>
      </c>
      <c r="Y194" s="15">
        <f t="shared" si="168"/>
        <v>0</v>
      </c>
      <c r="Z194" s="15">
        <f t="shared" si="168"/>
        <v>0</v>
      </c>
      <c r="AA194" s="15">
        <f t="shared" si="168"/>
        <v>0</v>
      </c>
      <c r="AB194" s="15">
        <f t="shared" si="169"/>
        <v>0</v>
      </c>
    </row>
    <row r="195" spans="1:28" ht="26.1" customHeight="1" x14ac:dyDescent="0.25">
      <c r="A195" s="8">
        <v>5</v>
      </c>
      <c r="B195" s="4" t="s">
        <v>13</v>
      </c>
      <c r="C195" s="33">
        <f>1.62*1.18</f>
        <v>1.9116</v>
      </c>
      <c r="D195" s="83"/>
      <c r="E195" s="2" t="s">
        <v>2</v>
      </c>
      <c r="F195" s="38">
        <v>10554.11</v>
      </c>
      <c r="G195" s="2"/>
      <c r="H195" s="2"/>
      <c r="I195" s="2">
        <v>1</v>
      </c>
      <c r="J195" s="2">
        <v>1</v>
      </c>
      <c r="K195" s="2"/>
      <c r="L195" s="2"/>
      <c r="M195" s="2"/>
      <c r="N195" s="15"/>
      <c r="O195" s="15"/>
      <c r="P195" s="15">
        <f t="shared" si="166"/>
        <v>10554.11</v>
      </c>
      <c r="Q195" s="15">
        <f t="shared" si="170"/>
        <v>10554.11</v>
      </c>
      <c r="R195" s="15"/>
      <c r="S195" s="15"/>
      <c r="T195" s="15"/>
      <c r="U195" s="15"/>
      <c r="V195" s="15"/>
      <c r="W195" s="15">
        <f t="shared" si="167"/>
        <v>0</v>
      </c>
      <c r="X195" s="15">
        <f t="shared" si="171"/>
        <v>0</v>
      </c>
      <c r="Y195" s="15"/>
      <c r="Z195" s="15"/>
      <c r="AA195" s="15"/>
      <c r="AB195" s="15">
        <f t="shared" si="169"/>
        <v>0</v>
      </c>
    </row>
    <row r="196" spans="1:28" ht="26.1" customHeight="1" x14ac:dyDescent="0.25">
      <c r="A196" s="8">
        <v>6</v>
      </c>
      <c r="B196" s="4" t="s">
        <v>14</v>
      </c>
      <c r="C196" s="33">
        <f>0.14*1.18</f>
        <v>0.16520000000000001</v>
      </c>
      <c r="D196" s="83"/>
      <c r="E196" s="2" t="s">
        <v>2</v>
      </c>
      <c r="F196" s="38">
        <v>1055.4110000000001</v>
      </c>
      <c r="G196" s="2">
        <v>1</v>
      </c>
      <c r="H196" s="2">
        <v>1</v>
      </c>
      <c r="I196" s="2">
        <v>1</v>
      </c>
      <c r="J196" s="2">
        <v>1</v>
      </c>
      <c r="K196" s="2">
        <v>1</v>
      </c>
      <c r="L196" s="2">
        <v>1</v>
      </c>
      <c r="M196" s="2">
        <v>1</v>
      </c>
      <c r="N196" s="15">
        <f t="shared" ref="N196:O199" si="172">ROUND($F196*G196,2)</f>
        <v>1055.4100000000001</v>
      </c>
      <c r="O196" s="15">
        <f t="shared" si="172"/>
        <v>1055.4100000000001</v>
      </c>
      <c r="P196" s="15">
        <f t="shared" si="166"/>
        <v>1055.4100000000001</v>
      </c>
      <c r="Q196" s="15">
        <f t="shared" si="170"/>
        <v>1055.4100000000001</v>
      </c>
      <c r="R196" s="15">
        <f t="shared" ref="R196:T199" si="173">ROUND($F196*K196,2)</f>
        <v>1055.4100000000001</v>
      </c>
      <c r="S196" s="15">
        <f t="shared" si="173"/>
        <v>1055.4100000000001</v>
      </c>
      <c r="T196" s="15">
        <f t="shared" si="173"/>
        <v>1055.4100000000001</v>
      </c>
      <c r="U196" s="15">
        <f>D196*F196*G196</f>
        <v>0</v>
      </c>
      <c r="V196" s="15">
        <f>D196*F196*H196</f>
        <v>0</v>
      </c>
      <c r="W196" s="15">
        <f t="shared" si="167"/>
        <v>0</v>
      </c>
      <c r="X196" s="15">
        <f t="shared" si="171"/>
        <v>0</v>
      </c>
      <c r="Y196" s="15">
        <f t="shared" ref="Y196:AA199" si="174">ROUND(($D196*R196),2)</f>
        <v>0</v>
      </c>
      <c r="Z196" s="15">
        <f t="shared" si="174"/>
        <v>0</v>
      </c>
      <c r="AA196" s="15">
        <f t="shared" si="174"/>
        <v>0</v>
      </c>
      <c r="AB196" s="15">
        <f t="shared" si="169"/>
        <v>0</v>
      </c>
    </row>
    <row r="197" spans="1:28" ht="30.75" customHeight="1" x14ac:dyDescent="0.25">
      <c r="A197" s="8">
        <v>7</v>
      </c>
      <c r="B197" s="4" t="s">
        <v>43</v>
      </c>
      <c r="C197" s="33">
        <f>25.73*1.18</f>
        <v>30.3614</v>
      </c>
      <c r="D197" s="83"/>
      <c r="E197" s="2" t="s">
        <v>2</v>
      </c>
      <c r="F197" s="38">
        <v>180</v>
      </c>
      <c r="G197" s="2">
        <v>2</v>
      </c>
      <c r="H197" s="2">
        <v>2</v>
      </c>
      <c r="I197" s="2">
        <v>2</v>
      </c>
      <c r="J197" s="2">
        <v>2</v>
      </c>
      <c r="K197" s="2">
        <v>2</v>
      </c>
      <c r="L197" s="2">
        <v>3</v>
      </c>
      <c r="M197" s="2">
        <v>2</v>
      </c>
      <c r="N197" s="15">
        <f t="shared" si="172"/>
        <v>360</v>
      </c>
      <c r="O197" s="15">
        <f t="shared" si="172"/>
        <v>360</v>
      </c>
      <c r="P197" s="15">
        <f t="shared" si="166"/>
        <v>360</v>
      </c>
      <c r="Q197" s="15">
        <f t="shared" si="170"/>
        <v>360</v>
      </c>
      <c r="R197" s="15">
        <f t="shared" si="173"/>
        <v>360</v>
      </c>
      <c r="S197" s="15">
        <f t="shared" si="173"/>
        <v>540</v>
      </c>
      <c r="T197" s="15">
        <f t="shared" si="173"/>
        <v>360</v>
      </c>
      <c r="U197" s="15">
        <f>D197*F197*G197</f>
        <v>0</v>
      </c>
      <c r="V197" s="15">
        <f>D197*F197*H197</f>
        <v>0</v>
      </c>
      <c r="W197" s="15">
        <f t="shared" si="167"/>
        <v>0</v>
      </c>
      <c r="X197" s="15">
        <f t="shared" si="171"/>
        <v>0</v>
      </c>
      <c r="Y197" s="15">
        <f t="shared" si="174"/>
        <v>0</v>
      </c>
      <c r="Z197" s="15">
        <f t="shared" si="174"/>
        <v>0</v>
      </c>
      <c r="AA197" s="15">
        <f t="shared" si="174"/>
        <v>0</v>
      </c>
      <c r="AB197" s="15">
        <f t="shared" si="169"/>
        <v>0</v>
      </c>
    </row>
    <row r="198" spans="1:28" ht="35.25" customHeight="1" x14ac:dyDescent="0.25">
      <c r="A198" s="8">
        <v>8</v>
      </c>
      <c r="B198" s="4" t="s">
        <v>15</v>
      </c>
      <c r="C198" s="33">
        <f>0.26*1.18</f>
        <v>0.30680000000000002</v>
      </c>
      <c r="D198" s="83"/>
      <c r="E198" s="2" t="s">
        <v>2</v>
      </c>
      <c r="F198" s="5">
        <v>1629</v>
      </c>
      <c r="G198" s="34">
        <v>31</v>
      </c>
      <c r="H198" s="34">
        <v>31</v>
      </c>
      <c r="I198" s="34">
        <v>30</v>
      </c>
      <c r="J198" s="34">
        <v>31</v>
      </c>
      <c r="K198" s="35">
        <v>30</v>
      </c>
      <c r="L198" s="35">
        <v>31</v>
      </c>
      <c r="M198" s="35">
        <v>30</v>
      </c>
      <c r="N198" s="15">
        <f t="shared" si="172"/>
        <v>50499</v>
      </c>
      <c r="O198" s="15">
        <f t="shared" si="172"/>
        <v>50499</v>
      </c>
      <c r="P198" s="15">
        <f t="shared" si="166"/>
        <v>48870</v>
      </c>
      <c r="Q198" s="15">
        <f t="shared" si="170"/>
        <v>50499</v>
      </c>
      <c r="R198" s="15">
        <f t="shared" si="173"/>
        <v>48870</v>
      </c>
      <c r="S198" s="15">
        <f t="shared" si="173"/>
        <v>50499</v>
      </c>
      <c r="T198" s="15">
        <f t="shared" si="173"/>
        <v>48870</v>
      </c>
      <c r="U198" s="15">
        <f>D198*F198*G198</f>
        <v>0</v>
      </c>
      <c r="V198" s="15">
        <f>D198*F198*H198</f>
        <v>0</v>
      </c>
      <c r="W198" s="15">
        <f t="shared" si="167"/>
        <v>0</v>
      </c>
      <c r="X198" s="15">
        <f t="shared" si="171"/>
        <v>0</v>
      </c>
      <c r="Y198" s="15">
        <f t="shared" si="174"/>
        <v>0</v>
      </c>
      <c r="Z198" s="15">
        <f t="shared" si="174"/>
        <v>0</v>
      </c>
      <c r="AA198" s="15">
        <f t="shared" si="174"/>
        <v>0</v>
      </c>
      <c r="AB198" s="15">
        <f t="shared" si="169"/>
        <v>0</v>
      </c>
    </row>
    <row r="199" spans="1:28" ht="26.1" customHeight="1" x14ac:dyDescent="0.25">
      <c r="A199" s="8">
        <v>9</v>
      </c>
      <c r="B199" s="4" t="s">
        <v>16</v>
      </c>
      <c r="C199" s="33">
        <f>0.37*1.18</f>
        <v>0.43659999999999999</v>
      </c>
      <c r="D199" s="83"/>
      <c r="E199" s="2" t="s">
        <v>2</v>
      </c>
      <c r="F199" s="5">
        <v>181</v>
      </c>
      <c r="G199" s="34">
        <v>31</v>
      </c>
      <c r="H199" s="34">
        <v>31</v>
      </c>
      <c r="I199" s="34">
        <v>30</v>
      </c>
      <c r="J199" s="34">
        <v>31</v>
      </c>
      <c r="K199" s="2">
        <v>30</v>
      </c>
      <c r="L199" s="2">
        <v>31</v>
      </c>
      <c r="M199" s="2">
        <v>30</v>
      </c>
      <c r="N199" s="15">
        <f t="shared" si="172"/>
        <v>5611</v>
      </c>
      <c r="O199" s="15">
        <f t="shared" si="172"/>
        <v>5611</v>
      </c>
      <c r="P199" s="15">
        <f t="shared" si="166"/>
        <v>5430</v>
      </c>
      <c r="Q199" s="15">
        <f t="shared" si="170"/>
        <v>5611</v>
      </c>
      <c r="R199" s="15">
        <f t="shared" si="173"/>
        <v>5430</v>
      </c>
      <c r="S199" s="15">
        <f t="shared" si="173"/>
        <v>5611</v>
      </c>
      <c r="T199" s="15">
        <f t="shared" si="173"/>
        <v>5430</v>
      </c>
      <c r="U199" s="15">
        <f>D199*F199*G199</f>
        <v>0</v>
      </c>
      <c r="V199" s="15">
        <f>D199*F199*H199</f>
        <v>0</v>
      </c>
      <c r="W199" s="15">
        <f t="shared" si="167"/>
        <v>0</v>
      </c>
      <c r="X199" s="15">
        <f t="shared" si="171"/>
        <v>0</v>
      </c>
      <c r="Y199" s="15">
        <f t="shared" si="174"/>
        <v>0</v>
      </c>
      <c r="Z199" s="15">
        <f t="shared" si="174"/>
        <v>0</v>
      </c>
      <c r="AA199" s="15">
        <f t="shared" si="174"/>
        <v>0</v>
      </c>
      <c r="AB199" s="15">
        <f t="shared" si="169"/>
        <v>0</v>
      </c>
    </row>
    <row r="200" spans="1:28" s="25" customFormat="1" ht="26.1" customHeight="1" x14ac:dyDescent="0.25">
      <c r="A200" s="8">
        <v>10</v>
      </c>
      <c r="B200" s="4" t="s">
        <v>71</v>
      </c>
      <c r="C200" s="33">
        <f>76.01*1.18</f>
        <v>89.691800000000001</v>
      </c>
      <c r="D200" s="83"/>
      <c r="E200" s="2" t="s">
        <v>2</v>
      </c>
      <c r="F200" s="38">
        <v>34.799999999999997</v>
      </c>
      <c r="G200" s="2"/>
      <c r="H200" s="2"/>
      <c r="I200" s="2"/>
      <c r="J200" s="2"/>
      <c r="K200" s="2"/>
      <c r="L200" s="2">
        <v>1</v>
      </c>
      <c r="M200" s="2"/>
      <c r="N200" s="15"/>
      <c r="O200" s="15"/>
      <c r="P200" s="15"/>
      <c r="Q200" s="15"/>
      <c r="R200" s="15"/>
      <c r="S200" s="15">
        <f t="shared" ref="S200:S207" si="175">ROUND($F200*L200,2)</f>
        <v>34.799999999999997</v>
      </c>
      <c r="T200" s="15"/>
      <c r="U200" s="15"/>
      <c r="V200" s="15"/>
      <c r="W200" s="15"/>
      <c r="X200" s="15"/>
      <c r="Y200" s="15"/>
      <c r="Z200" s="15">
        <f t="shared" ref="Z200:Z207" si="176">ROUND(($D200*S200),2)</f>
        <v>0</v>
      </c>
      <c r="AA200" s="15"/>
      <c r="AB200" s="15">
        <f t="shared" si="169"/>
        <v>0</v>
      </c>
    </row>
    <row r="201" spans="1:28" s="25" customFormat="1" ht="30.75" customHeight="1" x14ac:dyDescent="0.25">
      <c r="A201" s="8">
        <v>11</v>
      </c>
      <c r="B201" s="4" t="s">
        <v>64</v>
      </c>
      <c r="C201" s="33">
        <f>10.8*1.18</f>
        <v>12.744</v>
      </c>
      <c r="D201" s="83"/>
      <c r="E201" s="2" t="s">
        <v>2</v>
      </c>
      <c r="F201" s="38">
        <v>6.84</v>
      </c>
      <c r="G201" s="2">
        <v>2</v>
      </c>
      <c r="H201" s="2">
        <v>2</v>
      </c>
      <c r="I201" s="2">
        <v>2</v>
      </c>
      <c r="J201" s="2">
        <v>2</v>
      </c>
      <c r="K201" s="2">
        <v>2</v>
      </c>
      <c r="L201" s="2">
        <v>2</v>
      </c>
      <c r="M201" s="2">
        <v>2</v>
      </c>
      <c r="N201" s="15">
        <f t="shared" ref="N201:R207" si="177">ROUND($F201*G201,2)</f>
        <v>13.68</v>
      </c>
      <c r="O201" s="15">
        <f t="shared" si="177"/>
        <v>13.68</v>
      </c>
      <c r="P201" s="15">
        <f t="shared" si="177"/>
        <v>13.68</v>
      </c>
      <c r="Q201" s="15">
        <f t="shared" si="177"/>
        <v>13.68</v>
      </c>
      <c r="R201" s="15">
        <f t="shared" si="177"/>
        <v>13.68</v>
      </c>
      <c r="S201" s="15">
        <f t="shared" si="175"/>
        <v>13.68</v>
      </c>
      <c r="T201" s="15">
        <f t="shared" ref="T201:T207" si="178">ROUND($F201*M201,2)</f>
        <v>13.68</v>
      </c>
      <c r="U201" s="15">
        <f t="shared" ref="U201:U207" si="179">D201*F201*G201</f>
        <v>0</v>
      </c>
      <c r="V201" s="15">
        <f t="shared" ref="V201:V207" si="180">D201*F201*H201</f>
        <v>0</v>
      </c>
      <c r="W201" s="15">
        <f t="shared" ref="W201:W207" si="181">D201*F201*I201</f>
        <v>0</v>
      </c>
      <c r="X201" s="15">
        <f t="shared" ref="X201:X207" si="182">D201*F201*J201</f>
        <v>0</v>
      </c>
      <c r="Y201" s="15">
        <f t="shared" ref="Y201:Y207" si="183">ROUND(($D201*R201),2)</f>
        <v>0</v>
      </c>
      <c r="Z201" s="15">
        <f t="shared" si="176"/>
        <v>0</v>
      </c>
      <c r="AA201" s="15">
        <f t="shared" ref="AA201:AA207" si="184">ROUND(($D201*T201),2)</f>
        <v>0</v>
      </c>
      <c r="AB201" s="15">
        <f t="shared" si="169"/>
        <v>0</v>
      </c>
    </row>
    <row r="202" spans="1:28" s="25" customFormat="1" ht="36" customHeight="1" x14ac:dyDescent="0.25">
      <c r="A202" s="8">
        <v>12</v>
      </c>
      <c r="B202" s="4" t="s">
        <v>66</v>
      </c>
      <c r="C202" s="33">
        <v>26.31</v>
      </c>
      <c r="D202" s="83"/>
      <c r="E202" s="2" t="s">
        <v>2</v>
      </c>
      <c r="F202" s="38">
        <v>5.08</v>
      </c>
      <c r="G202" s="2">
        <v>2</v>
      </c>
      <c r="H202" s="2">
        <v>2</v>
      </c>
      <c r="I202" s="2">
        <v>2</v>
      </c>
      <c r="J202" s="2">
        <v>2</v>
      </c>
      <c r="K202" s="2">
        <v>2</v>
      </c>
      <c r="L202" s="2">
        <v>2</v>
      </c>
      <c r="M202" s="2">
        <v>2</v>
      </c>
      <c r="N202" s="15">
        <f t="shared" si="177"/>
        <v>10.16</v>
      </c>
      <c r="O202" s="15">
        <f t="shared" si="177"/>
        <v>10.16</v>
      </c>
      <c r="P202" s="15">
        <f t="shared" si="177"/>
        <v>10.16</v>
      </c>
      <c r="Q202" s="15">
        <f t="shared" si="177"/>
        <v>10.16</v>
      </c>
      <c r="R202" s="15">
        <f t="shared" si="177"/>
        <v>10.16</v>
      </c>
      <c r="S202" s="15">
        <f t="shared" si="175"/>
        <v>10.16</v>
      </c>
      <c r="T202" s="15">
        <f t="shared" si="178"/>
        <v>10.16</v>
      </c>
      <c r="U202" s="15">
        <f t="shared" si="179"/>
        <v>0</v>
      </c>
      <c r="V202" s="15">
        <f t="shared" si="180"/>
        <v>0</v>
      </c>
      <c r="W202" s="15">
        <f t="shared" si="181"/>
        <v>0</v>
      </c>
      <c r="X202" s="15">
        <f t="shared" si="182"/>
        <v>0</v>
      </c>
      <c r="Y202" s="15">
        <f t="shared" si="183"/>
        <v>0</v>
      </c>
      <c r="Z202" s="15">
        <f t="shared" si="176"/>
        <v>0</v>
      </c>
      <c r="AA202" s="15">
        <f t="shared" si="184"/>
        <v>0</v>
      </c>
      <c r="AB202" s="15">
        <f t="shared" si="169"/>
        <v>0</v>
      </c>
    </row>
    <row r="203" spans="1:28" ht="37.5" customHeight="1" x14ac:dyDescent="0.25">
      <c r="A203" s="8">
        <v>13</v>
      </c>
      <c r="B203" s="4" t="s">
        <v>72</v>
      </c>
      <c r="C203" s="33">
        <f>22.3*1.18</f>
        <v>26.314</v>
      </c>
      <c r="D203" s="83"/>
      <c r="E203" s="2" t="s">
        <v>2</v>
      </c>
      <c r="F203" s="38">
        <v>70.73</v>
      </c>
      <c r="G203" s="2">
        <v>2</v>
      </c>
      <c r="H203" s="2">
        <v>2</v>
      </c>
      <c r="I203" s="2">
        <v>2</v>
      </c>
      <c r="J203" s="2">
        <v>2</v>
      </c>
      <c r="K203" s="2">
        <v>2</v>
      </c>
      <c r="L203" s="2">
        <v>2</v>
      </c>
      <c r="M203" s="2">
        <v>2</v>
      </c>
      <c r="N203" s="15">
        <f t="shared" si="177"/>
        <v>141.46</v>
      </c>
      <c r="O203" s="15">
        <f t="shared" si="177"/>
        <v>141.46</v>
      </c>
      <c r="P203" s="15">
        <f t="shared" si="177"/>
        <v>141.46</v>
      </c>
      <c r="Q203" s="15">
        <f t="shared" si="177"/>
        <v>141.46</v>
      </c>
      <c r="R203" s="15">
        <f t="shared" si="177"/>
        <v>141.46</v>
      </c>
      <c r="S203" s="15">
        <f t="shared" si="175"/>
        <v>141.46</v>
      </c>
      <c r="T203" s="15">
        <f t="shared" si="178"/>
        <v>141.46</v>
      </c>
      <c r="U203" s="15">
        <f t="shared" si="179"/>
        <v>0</v>
      </c>
      <c r="V203" s="15">
        <f t="shared" si="180"/>
        <v>0</v>
      </c>
      <c r="W203" s="15">
        <f t="shared" si="181"/>
        <v>0</v>
      </c>
      <c r="X203" s="15">
        <f t="shared" si="182"/>
        <v>0</v>
      </c>
      <c r="Y203" s="15">
        <f t="shared" si="183"/>
        <v>0</v>
      </c>
      <c r="Z203" s="15">
        <f t="shared" si="176"/>
        <v>0</v>
      </c>
      <c r="AA203" s="15">
        <f t="shared" si="184"/>
        <v>0</v>
      </c>
      <c r="AB203" s="15">
        <f t="shared" si="169"/>
        <v>0</v>
      </c>
    </row>
    <row r="204" spans="1:28" ht="26.1" customHeight="1" x14ac:dyDescent="0.25">
      <c r="A204" s="8">
        <v>14</v>
      </c>
      <c r="B204" s="4" t="s">
        <v>73</v>
      </c>
      <c r="C204" s="33">
        <f>14.11*1.18</f>
        <v>16.649799999999999</v>
      </c>
      <c r="D204" s="83"/>
      <c r="E204" s="2" t="s">
        <v>2</v>
      </c>
      <c r="F204" s="38">
        <v>34.799999999999997</v>
      </c>
      <c r="G204" s="2">
        <v>2</v>
      </c>
      <c r="H204" s="2">
        <v>2</v>
      </c>
      <c r="I204" s="2">
        <v>2</v>
      </c>
      <c r="J204" s="2">
        <v>2</v>
      </c>
      <c r="K204" s="2">
        <v>2</v>
      </c>
      <c r="L204" s="2">
        <v>2</v>
      </c>
      <c r="M204" s="2">
        <v>2</v>
      </c>
      <c r="N204" s="15">
        <f t="shared" si="177"/>
        <v>69.599999999999994</v>
      </c>
      <c r="O204" s="15">
        <f t="shared" si="177"/>
        <v>69.599999999999994</v>
      </c>
      <c r="P204" s="15">
        <f t="shared" si="177"/>
        <v>69.599999999999994</v>
      </c>
      <c r="Q204" s="15">
        <f t="shared" si="177"/>
        <v>69.599999999999994</v>
      </c>
      <c r="R204" s="15">
        <f t="shared" si="177"/>
        <v>69.599999999999994</v>
      </c>
      <c r="S204" s="15">
        <f t="shared" si="175"/>
        <v>69.599999999999994</v>
      </c>
      <c r="T204" s="15">
        <f t="shared" si="178"/>
        <v>69.599999999999994</v>
      </c>
      <c r="U204" s="15">
        <f t="shared" si="179"/>
        <v>0</v>
      </c>
      <c r="V204" s="15">
        <f t="shared" si="180"/>
        <v>0</v>
      </c>
      <c r="W204" s="15">
        <f t="shared" si="181"/>
        <v>0</v>
      </c>
      <c r="X204" s="15">
        <f t="shared" si="182"/>
        <v>0</v>
      </c>
      <c r="Y204" s="15">
        <f t="shared" si="183"/>
        <v>0</v>
      </c>
      <c r="Z204" s="15">
        <f t="shared" si="176"/>
        <v>0</v>
      </c>
      <c r="AA204" s="15">
        <f t="shared" si="184"/>
        <v>0</v>
      </c>
      <c r="AB204" s="15">
        <f t="shared" si="169"/>
        <v>0</v>
      </c>
    </row>
    <row r="205" spans="1:28" ht="30" customHeight="1" x14ac:dyDescent="0.25">
      <c r="A205" s="8">
        <v>15</v>
      </c>
      <c r="B205" s="4" t="s">
        <v>49</v>
      </c>
      <c r="C205" s="33">
        <f>55.11*1.18</f>
        <v>65.029799999999994</v>
      </c>
      <c r="D205" s="83"/>
      <c r="E205" s="2" t="s">
        <v>6</v>
      </c>
      <c r="F205" s="38">
        <v>19</v>
      </c>
      <c r="G205" s="2">
        <v>2</v>
      </c>
      <c r="H205" s="2">
        <v>2</v>
      </c>
      <c r="I205" s="2">
        <v>2</v>
      </c>
      <c r="J205" s="2">
        <v>2</v>
      </c>
      <c r="K205" s="2">
        <v>2</v>
      </c>
      <c r="L205" s="2">
        <v>2</v>
      </c>
      <c r="M205" s="2">
        <v>2</v>
      </c>
      <c r="N205" s="15">
        <f t="shared" si="177"/>
        <v>38</v>
      </c>
      <c r="O205" s="15">
        <f t="shared" si="177"/>
        <v>38</v>
      </c>
      <c r="P205" s="15">
        <f t="shared" si="177"/>
        <v>38</v>
      </c>
      <c r="Q205" s="15">
        <f t="shared" si="177"/>
        <v>38</v>
      </c>
      <c r="R205" s="15">
        <f t="shared" si="177"/>
        <v>38</v>
      </c>
      <c r="S205" s="15">
        <f t="shared" si="175"/>
        <v>38</v>
      </c>
      <c r="T205" s="15">
        <f t="shared" si="178"/>
        <v>38</v>
      </c>
      <c r="U205" s="15">
        <f t="shared" si="179"/>
        <v>0</v>
      </c>
      <c r="V205" s="15">
        <f t="shared" si="180"/>
        <v>0</v>
      </c>
      <c r="W205" s="15">
        <f t="shared" si="181"/>
        <v>0</v>
      </c>
      <c r="X205" s="15">
        <f t="shared" si="182"/>
        <v>0</v>
      </c>
      <c r="Y205" s="15">
        <f t="shared" si="183"/>
        <v>0</v>
      </c>
      <c r="Z205" s="15">
        <f t="shared" si="176"/>
        <v>0</v>
      </c>
      <c r="AA205" s="15">
        <f t="shared" si="184"/>
        <v>0</v>
      </c>
      <c r="AB205" s="15">
        <f t="shared" si="169"/>
        <v>0</v>
      </c>
    </row>
    <row r="206" spans="1:28" ht="26.1" customHeight="1" x14ac:dyDescent="0.25">
      <c r="A206" s="8">
        <v>16</v>
      </c>
      <c r="B206" s="4" t="s">
        <v>5</v>
      </c>
      <c r="C206" s="33">
        <f>8.03*1.18</f>
        <v>9.4753999999999987</v>
      </c>
      <c r="D206" s="83"/>
      <c r="E206" s="2" t="s">
        <v>4</v>
      </c>
      <c r="F206" s="38">
        <v>19</v>
      </c>
      <c r="G206" s="2">
        <v>29</v>
      </c>
      <c r="H206" s="2">
        <v>29</v>
      </c>
      <c r="I206" s="2">
        <v>28</v>
      </c>
      <c r="J206" s="2">
        <v>29</v>
      </c>
      <c r="K206" s="2">
        <v>28</v>
      </c>
      <c r="L206" s="2">
        <v>29</v>
      </c>
      <c r="M206" s="2">
        <v>28</v>
      </c>
      <c r="N206" s="15">
        <f t="shared" si="177"/>
        <v>551</v>
      </c>
      <c r="O206" s="15">
        <f t="shared" si="177"/>
        <v>551</v>
      </c>
      <c r="P206" s="15">
        <f t="shared" si="177"/>
        <v>532</v>
      </c>
      <c r="Q206" s="15">
        <f t="shared" si="177"/>
        <v>551</v>
      </c>
      <c r="R206" s="15">
        <f t="shared" si="177"/>
        <v>532</v>
      </c>
      <c r="S206" s="15">
        <f t="shared" si="175"/>
        <v>551</v>
      </c>
      <c r="T206" s="15">
        <f t="shared" si="178"/>
        <v>532</v>
      </c>
      <c r="U206" s="15">
        <f t="shared" si="179"/>
        <v>0</v>
      </c>
      <c r="V206" s="15">
        <f t="shared" si="180"/>
        <v>0</v>
      </c>
      <c r="W206" s="15">
        <f t="shared" si="181"/>
        <v>0</v>
      </c>
      <c r="X206" s="15">
        <f t="shared" si="182"/>
        <v>0</v>
      </c>
      <c r="Y206" s="15">
        <f t="shared" si="183"/>
        <v>0</v>
      </c>
      <c r="Z206" s="15">
        <f t="shared" si="176"/>
        <v>0</v>
      </c>
      <c r="AA206" s="15">
        <f t="shared" si="184"/>
        <v>0</v>
      </c>
      <c r="AB206" s="15">
        <f t="shared" si="169"/>
        <v>0</v>
      </c>
    </row>
    <row r="207" spans="1:28" ht="234" customHeight="1" x14ac:dyDescent="0.25">
      <c r="A207" s="8">
        <v>17</v>
      </c>
      <c r="B207" s="9" t="s">
        <v>18</v>
      </c>
      <c r="C207" s="33">
        <f>915.99*1.18</f>
        <v>1080.8681999999999</v>
      </c>
      <c r="D207" s="83"/>
      <c r="E207" s="10" t="s">
        <v>4</v>
      </c>
      <c r="F207" s="38">
        <v>76</v>
      </c>
      <c r="G207" s="2">
        <v>1</v>
      </c>
      <c r="H207" s="2">
        <v>1</v>
      </c>
      <c r="I207" s="2">
        <v>1</v>
      </c>
      <c r="J207" s="2">
        <v>1</v>
      </c>
      <c r="K207" s="10">
        <v>1</v>
      </c>
      <c r="L207" s="10">
        <v>1</v>
      </c>
      <c r="M207" s="10">
        <v>1</v>
      </c>
      <c r="N207" s="15">
        <f t="shared" si="177"/>
        <v>76</v>
      </c>
      <c r="O207" s="15">
        <f t="shared" si="177"/>
        <v>76</v>
      </c>
      <c r="P207" s="15">
        <f t="shared" si="177"/>
        <v>76</v>
      </c>
      <c r="Q207" s="15">
        <f t="shared" si="177"/>
        <v>76</v>
      </c>
      <c r="R207" s="15">
        <f t="shared" si="177"/>
        <v>76</v>
      </c>
      <c r="S207" s="15">
        <f t="shared" si="175"/>
        <v>76</v>
      </c>
      <c r="T207" s="15">
        <f t="shared" si="178"/>
        <v>76</v>
      </c>
      <c r="U207" s="15">
        <f t="shared" si="179"/>
        <v>0</v>
      </c>
      <c r="V207" s="15">
        <f t="shared" si="180"/>
        <v>0</v>
      </c>
      <c r="W207" s="15">
        <f t="shared" si="181"/>
        <v>0</v>
      </c>
      <c r="X207" s="15">
        <f t="shared" si="182"/>
        <v>0</v>
      </c>
      <c r="Y207" s="15">
        <f t="shared" si="183"/>
        <v>0</v>
      </c>
      <c r="Z207" s="15">
        <f t="shared" si="176"/>
        <v>0</v>
      </c>
      <c r="AA207" s="15">
        <f t="shared" si="184"/>
        <v>0</v>
      </c>
      <c r="AB207" s="15">
        <f t="shared" si="169"/>
        <v>0</v>
      </c>
    </row>
    <row r="208" spans="1:28" ht="60" customHeight="1" x14ac:dyDescent="0.25">
      <c r="A208" s="20"/>
      <c r="B208" s="12" t="s">
        <v>69</v>
      </c>
      <c r="C208" s="2"/>
      <c r="D208" s="65"/>
      <c r="E208" s="20"/>
      <c r="F208" s="59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22"/>
      <c r="S208" s="22"/>
      <c r="T208" s="22"/>
      <c r="U208" s="18">
        <f t="shared" ref="U208:AA208" si="185">SUM(U191:U207)</f>
        <v>0</v>
      </c>
      <c r="V208" s="18">
        <f t="shared" si="185"/>
        <v>0</v>
      </c>
      <c r="W208" s="18">
        <f t="shared" si="185"/>
        <v>0</v>
      </c>
      <c r="X208" s="18">
        <f t="shared" si="185"/>
        <v>0</v>
      </c>
      <c r="Y208" s="18">
        <f t="shared" si="185"/>
        <v>0</v>
      </c>
      <c r="Z208" s="18">
        <f t="shared" si="185"/>
        <v>0</v>
      </c>
      <c r="AA208" s="18">
        <f t="shared" si="185"/>
        <v>0</v>
      </c>
      <c r="AB208" s="70">
        <f t="shared" si="169"/>
        <v>0</v>
      </c>
    </row>
    <row r="209" spans="1:29" ht="20.25" customHeight="1" x14ac:dyDescent="0.25">
      <c r="A209" s="20"/>
      <c r="B209" s="12" t="s">
        <v>79</v>
      </c>
      <c r="C209" s="2">
        <v>139559.82</v>
      </c>
      <c r="D209" s="65"/>
      <c r="E209" s="20"/>
      <c r="F209" s="59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22"/>
      <c r="S209" s="22"/>
      <c r="T209" s="22"/>
      <c r="U209" s="18"/>
      <c r="V209" s="18"/>
      <c r="W209" s="18"/>
      <c r="X209" s="18"/>
      <c r="Y209" s="18"/>
      <c r="Z209" s="18"/>
      <c r="AA209" s="18"/>
      <c r="AB209" s="69">
        <f>D20</f>
        <v>0</v>
      </c>
      <c r="AC209" s="23"/>
    </row>
    <row r="210" spans="1:29" ht="45.75" customHeight="1" x14ac:dyDescent="0.25">
      <c r="A210" s="20"/>
      <c r="B210" s="12" t="s">
        <v>70</v>
      </c>
      <c r="C210" s="2"/>
      <c r="D210" s="65"/>
      <c r="E210" s="20"/>
      <c r="F210" s="59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22"/>
      <c r="S210" s="22"/>
      <c r="T210" s="22"/>
      <c r="U210" s="18"/>
      <c r="V210" s="18"/>
      <c r="W210" s="18"/>
      <c r="X210" s="18"/>
      <c r="Y210" s="18"/>
      <c r="Z210" s="18"/>
      <c r="AA210" s="18"/>
      <c r="AB210" s="69">
        <f t="shared" ref="AB210" si="186">AB208+AB209</f>
        <v>0</v>
      </c>
    </row>
    <row r="211" spans="1:29" ht="26.1" customHeight="1" x14ac:dyDescent="0.25">
      <c r="A211" s="20"/>
      <c r="B211" s="13" t="s">
        <v>26</v>
      </c>
      <c r="C211" s="2"/>
      <c r="D211" s="65"/>
      <c r="E211" s="20"/>
      <c r="F211" s="6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2"/>
      <c r="S211" s="22"/>
      <c r="T211" s="22"/>
      <c r="U211" s="17"/>
      <c r="V211" s="17"/>
      <c r="W211" s="17"/>
      <c r="X211" s="17"/>
      <c r="Y211" s="17"/>
      <c r="Z211" s="17"/>
      <c r="AA211" s="17"/>
      <c r="AB211" s="74">
        <f t="shared" ref="AB211" si="187">AB210/1.18*0.18</f>
        <v>0</v>
      </c>
      <c r="AC211" s="23"/>
    </row>
    <row r="212" spans="1:29" ht="26.1" customHeight="1" x14ac:dyDescent="0.25">
      <c r="A212" s="89" t="s">
        <v>88</v>
      </c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  <c r="U212" s="90"/>
      <c r="V212" s="90"/>
      <c r="W212" s="90"/>
      <c r="X212" s="90"/>
      <c r="Y212" s="90"/>
      <c r="Z212" s="90"/>
      <c r="AA212" s="90"/>
      <c r="AB212" s="91"/>
    </row>
    <row r="213" spans="1:29" ht="41.25" customHeight="1" x14ac:dyDescent="0.25">
      <c r="A213" s="8">
        <v>1</v>
      </c>
      <c r="B213" s="4" t="s">
        <v>9</v>
      </c>
      <c r="C213" s="33">
        <f>488.71*1.18</f>
        <v>576.67779999999993</v>
      </c>
      <c r="D213" s="83"/>
      <c r="E213" s="2" t="s">
        <v>4</v>
      </c>
      <c r="F213" s="38">
        <v>123</v>
      </c>
      <c r="G213" s="2">
        <v>1</v>
      </c>
      <c r="H213" s="2"/>
      <c r="I213" s="2">
        <v>1</v>
      </c>
      <c r="J213" s="2"/>
      <c r="K213" s="2">
        <v>1</v>
      </c>
      <c r="L213" s="2"/>
      <c r="M213" s="2">
        <v>1</v>
      </c>
      <c r="N213" s="15">
        <f>ROUND($F213*G213,2)</f>
        <v>123</v>
      </c>
      <c r="O213" s="15"/>
      <c r="P213" s="15">
        <f t="shared" ref="P213:P218" si="188">ROUND($F213*I213,2)</f>
        <v>123</v>
      </c>
      <c r="Q213" s="15"/>
      <c r="R213" s="15">
        <f>ROUND($F213*K213,2)</f>
        <v>123</v>
      </c>
      <c r="S213" s="15"/>
      <c r="T213" s="15">
        <f>ROUND($F213*M213,2)</f>
        <v>123</v>
      </c>
      <c r="U213" s="15">
        <f>D213*F213*G213</f>
        <v>0</v>
      </c>
      <c r="V213" s="15"/>
      <c r="W213" s="15">
        <f t="shared" ref="W213:W218" si="189">D213*F213*I213</f>
        <v>0</v>
      </c>
      <c r="X213" s="15"/>
      <c r="Y213" s="15">
        <f t="shared" ref="Y213:AA214" si="190">ROUND(($D213*R213),2)</f>
        <v>0</v>
      </c>
      <c r="Z213" s="15">
        <f t="shared" si="190"/>
        <v>0</v>
      </c>
      <c r="AA213" s="15">
        <f t="shared" si="190"/>
        <v>0</v>
      </c>
      <c r="AB213" s="15">
        <f t="shared" ref="AB213:AB228" si="191">SUM(U213:AA213)</f>
        <v>0</v>
      </c>
    </row>
    <row r="214" spans="1:29" ht="51" customHeight="1" x14ac:dyDescent="0.25">
      <c r="A214" s="8">
        <v>2</v>
      </c>
      <c r="B214" s="4" t="s">
        <v>42</v>
      </c>
      <c r="C214" s="33">
        <f>53.3*1.18</f>
        <v>62.893999999999991</v>
      </c>
      <c r="D214" s="83"/>
      <c r="E214" s="2" t="s">
        <v>2</v>
      </c>
      <c r="F214" s="38">
        <v>3613</v>
      </c>
      <c r="G214" s="2">
        <v>1</v>
      </c>
      <c r="H214" s="2">
        <v>1</v>
      </c>
      <c r="I214" s="2">
        <v>1</v>
      </c>
      <c r="J214" s="2">
        <v>1</v>
      </c>
      <c r="K214" s="2">
        <v>1</v>
      </c>
      <c r="L214" s="2">
        <v>1</v>
      </c>
      <c r="M214" s="2">
        <v>1</v>
      </c>
      <c r="N214" s="15">
        <f>ROUND($F214*G214,2)</f>
        <v>3613</v>
      </c>
      <c r="O214" s="15">
        <f>ROUND($F214*H214,2)</f>
        <v>3613</v>
      </c>
      <c r="P214" s="15">
        <f t="shared" si="188"/>
        <v>3613</v>
      </c>
      <c r="Q214" s="15">
        <f>ROUND($F214*J214,2)</f>
        <v>3613</v>
      </c>
      <c r="R214" s="15">
        <f>ROUND($F214*K214,2)</f>
        <v>3613</v>
      </c>
      <c r="S214" s="15">
        <f>ROUND($F214*L214,2)</f>
        <v>3613</v>
      </c>
      <c r="T214" s="15">
        <f>ROUND($F214*M214,2)</f>
        <v>3613</v>
      </c>
      <c r="U214" s="15">
        <f>D214*F214*G214</f>
        <v>0</v>
      </c>
      <c r="V214" s="15">
        <f>D214*F214*H214</f>
        <v>0</v>
      </c>
      <c r="W214" s="15">
        <f t="shared" si="189"/>
        <v>0</v>
      </c>
      <c r="X214" s="15">
        <f>D214*F214*J214</f>
        <v>0</v>
      </c>
      <c r="Y214" s="15">
        <f t="shared" si="190"/>
        <v>0</v>
      </c>
      <c r="Z214" s="15">
        <f t="shared" si="190"/>
        <v>0</v>
      </c>
      <c r="AA214" s="15">
        <f t="shared" si="190"/>
        <v>0</v>
      </c>
      <c r="AB214" s="15">
        <f t="shared" si="191"/>
        <v>0</v>
      </c>
    </row>
    <row r="215" spans="1:29" ht="26.1" customHeight="1" x14ac:dyDescent="0.25">
      <c r="A215" s="8">
        <v>3</v>
      </c>
      <c r="B215" s="4" t="s">
        <v>13</v>
      </c>
      <c r="C215" s="33">
        <f>1.62*1.18</f>
        <v>1.9116</v>
      </c>
      <c r="D215" s="83"/>
      <c r="E215" s="2" t="s">
        <v>2</v>
      </c>
      <c r="F215" s="38">
        <v>3613</v>
      </c>
      <c r="G215" s="2"/>
      <c r="H215" s="2"/>
      <c r="I215" s="2">
        <v>1</v>
      </c>
      <c r="J215" s="2">
        <v>1</v>
      </c>
      <c r="K215" s="2"/>
      <c r="L215" s="2"/>
      <c r="M215" s="2"/>
      <c r="N215" s="15"/>
      <c r="O215" s="15"/>
      <c r="P215" s="15">
        <f t="shared" si="188"/>
        <v>3613</v>
      </c>
      <c r="Q215" s="15">
        <f>ROUND($F215*J215,2)</f>
        <v>3613</v>
      </c>
      <c r="R215" s="15"/>
      <c r="S215" s="15"/>
      <c r="T215" s="15"/>
      <c r="U215" s="15"/>
      <c r="V215" s="15"/>
      <c r="W215" s="15">
        <f t="shared" si="189"/>
        <v>0</v>
      </c>
      <c r="X215" s="15">
        <f>D215*F215*J215</f>
        <v>0</v>
      </c>
      <c r="Y215" s="15"/>
      <c r="Z215" s="15"/>
      <c r="AA215" s="15"/>
      <c r="AB215" s="15">
        <f t="shared" si="191"/>
        <v>0</v>
      </c>
    </row>
    <row r="216" spans="1:29" ht="26.1" customHeight="1" x14ac:dyDescent="0.25">
      <c r="A216" s="8">
        <v>4</v>
      </c>
      <c r="B216" s="4" t="s">
        <v>14</v>
      </c>
      <c r="C216" s="33">
        <f>0.14*1.18</f>
        <v>0.16520000000000001</v>
      </c>
      <c r="D216" s="83"/>
      <c r="E216" s="2" t="s">
        <v>2</v>
      </c>
      <c r="F216" s="38">
        <v>361.3</v>
      </c>
      <c r="G216" s="2">
        <v>1</v>
      </c>
      <c r="H216" s="2">
        <v>1</v>
      </c>
      <c r="I216" s="2">
        <v>1</v>
      </c>
      <c r="J216" s="2">
        <v>1</v>
      </c>
      <c r="K216" s="2">
        <v>1</v>
      </c>
      <c r="L216" s="2">
        <v>1</v>
      </c>
      <c r="M216" s="2">
        <v>1</v>
      </c>
      <c r="N216" s="15">
        <f t="shared" ref="N216:O218" si="192">ROUND($F216*G216,2)</f>
        <v>361.3</v>
      </c>
      <c r="O216" s="15">
        <f t="shared" si="192"/>
        <v>361.3</v>
      </c>
      <c r="P216" s="15">
        <f t="shared" si="188"/>
        <v>361.3</v>
      </c>
      <c r="Q216" s="15">
        <f>ROUND($F216*J216,2)</f>
        <v>361.3</v>
      </c>
      <c r="R216" s="15">
        <f t="shared" ref="R216:T218" si="193">ROUND($F216*K216,2)</f>
        <v>361.3</v>
      </c>
      <c r="S216" s="15">
        <f t="shared" si="193"/>
        <v>361.3</v>
      </c>
      <c r="T216" s="15">
        <f t="shared" si="193"/>
        <v>361.3</v>
      </c>
      <c r="U216" s="15">
        <f>D216*F216*G216</f>
        <v>0</v>
      </c>
      <c r="V216" s="15">
        <f>D216*F216*H216</f>
        <v>0</v>
      </c>
      <c r="W216" s="15">
        <f t="shared" si="189"/>
        <v>0</v>
      </c>
      <c r="X216" s="15">
        <f>D216*F216*J216</f>
        <v>0</v>
      </c>
      <c r="Y216" s="15">
        <f t="shared" ref="Y216:AA218" si="194">ROUND(($D216*R216),2)</f>
        <v>0</v>
      </c>
      <c r="Z216" s="15">
        <f t="shared" si="194"/>
        <v>0</v>
      </c>
      <c r="AA216" s="15">
        <f t="shared" si="194"/>
        <v>0</v>
      </c>
      <c r="AB216" s="15">
        <f t="shared" si="191"/>
        <v>0</v>
      </c>
    </row>
    <row r="217" spans="1:29" ht="35.25" customHeight="1" x14ac:dyDescent="0.25">
      <c r="A217" s="8">
        <v>5</v>
      </c>
      <c r="B217" s="4" t="s">
        <v>15</v>
      </c>
      <c r="C217" s="33">
        <f>0.26*1.18</f>
        <v>0.30680000000000002</v>
      </c>
      <c r="D217" s="83"/>
      <c r="E217" s="2" t="s">
        <v>2</v>
      </c>
      <c r="F217" s="5">
        <v>2622.6</v>
      </c>
      <c r="G217" s="34">
        <v>31</v>
      </c>
      <c r="H217" s="34">
        <v>31</v>
      </c>
      <c r="I217" s="34">
        <v>30</v>
      </c>
      <c r="J217" s="34">
        <v>31</v>
      </c>
      <c r="K217" s="35">
        <v>30</v>
      </c>
      <c r="L217" s="35">
        <v>31</v>
      </c>
      <c r="M217" s="35">
        <v>30</v>
      </c>
      <c r="N217" s="15">
        <f t="shared" si="192"/>
        <v>81300.600000000006</v>
      </c>
      <c r="O217" s="15">
        <f t="shared" si="192"/>
        <v>81300.600000000006</v>
      </c>
      <c r="P217" s="15">
        <f t="shared" si="188"/>
        <v>78678</v>
      </c>
      <c r="Q217" s="15">
        <f>ROUND($F217*J217,2)</f>
        <v>81300.600000000006</v>
      </c>
      <c r="R217" s="15">
        <f t="shared" si="193"/>
        <v>78678</v>
      </c>
      <c r="S217" s="15">
        <f t="shared" si="193"/>
        <v>81300.600000000006</v>
      </c>
      <c r="T217" s="15">
        <f t="shared" si="193"/>
        <v>78678</v>
      </c>
      <c r="U217" s="15">
        <f>D217*F217*G217</f>
        <v>0</v>
      </c>
      <c r="V217" s="15">
        <f>D217*F217*H217</f>
        <v>0</v>
      </c>
      <c r="W217" s="15">
        <f t="shared" si="189"/>
        <v>0</v>
      </c>
      <c r="X217" s="15">
        <f>D217*F217*J217</f>
        <v>0</v>
      </c>
      <c r="Y217" s="15">
        <f t="shared" si="194"/>
        <v>0</v>
      </c>
      <c r="Z217" s="15">
        <f t="shared" si="194"/>
        <v>0</v>
      </c>
      <c r="AA217" s="15">
        <f t="shared" si="194"/>
        <v>0</v>
      </c>
      <c r="AB217" s="15">
        <f t="shared" si="191"/>
        <v>0</v>
      </c>
    </row>
    <row r="218" spans="1:29" ht="26.1" customHeight="1" x14ac:dyDescent="0.25">
      <c r="A218" s="8">
        <v>6</v>
      </c>
      <c r="B218" s="4" t="s">
        <v>16</v>
      </c>
      <c r="C218" s="33">
        <f>0.37*1.18</f>
        <v>0.43659999999999999</v>
      </c>
      <c r="D218" s="83"/>
      <c r="E218" s="2" t="s">
        <v>2</v>
      </c>
      <c r="F218" s="5">
        <v>291.39999999999998</v>
      </c>
      <c r="G218" s="34">
        <v>31</v>
      </c>
      <c r="H218" s="34">
        <v>31</v>
      </c>
      <c r="I218" s="34">
        <v>30</v>
      </c>
      <c r="J218" s="34">
        <v>31</v>
      </c>
      <c r="K218" s="2">
        <v>30</v>
      </c>
      <c r="L218" s="2">
        <v>31</v>
      </c>
      <c r="M218" s="2">
        <v>30</v>
      </c>
      <c r="N218" s="15">
        <f t="shared" si="192"/>
        <v>9033.4</v>
      </c>
      <c r="O218" s="15">
        <f t="shared" si="192"/>
        <v>9033.4</v>
      </c>
      <c r="P218" s="15">
        <f t="shared" si="188"/>
        <v>8742</v>
      </c>
      <c r="Q218" s="15">
        <f>ROUND($F218*J218,2)</f>
        <v>9033.4</v>
      </c>
      <c r="R218" s="15">
        <f t="shared" si="193"/>
        <v>8742</v>
      </c>
      <c r="S218" s="15">
        <f t="shared" si="193"/>
        <v>9033.4</v>
      </c>
      <c r="T218" s="15">
        <f t="shared" si="193"/>
        <v>8742</v>
      </c>
      <c r="U218" s="15">
        <f>D218*F218*G218</f>
        <v>0</v>
      </c>
      <c r="V218" s="15">
        <f>D218*F218*H218</f>
        <v>0</v>
      </c>
      <c r="W218" s="15">
        <f t="shared" si="189"/>
        <v>0</v>
      </c>
      <c r="X218" s="15">
        <f>D218*F218*J218</f>
        <v>0</v>
      </c>
      <c r="Y218" s="15">
        <f t="shared" si="194"/>
        <v>0</v>
      </c>
      <c r="Z218" s="15">
        <f t="shared" si="194"/>
        <v>0</v>
      </c>
      <c r="AA218" s="15">
        <f t="shared" si="194"/>
        <v>0</v>
      </c>
      <c r="AB218" s="15">
        <f t="shared" si="191"/>
        <v>0</v>
      </c>
    </row>
    <row r="219" spans="1:29" s="25" customFormat="1" ht="26.1" customHeight="1" x14ac:dyDescent="0.25">
      <c r="A219" s="8">
        <v>7</v>
      </c>
      <c r="B219" s="4" t="s">
        <v>74</v>
      </c>
      <c r="C219" s="33">
        <f>76.01*1.18</f>
        <v>89.691800000000001</v>
      </c>
      <c r="D219" s="83"/>
      <c r="E219" s="2" t="s">
        <v>2</v>
      </c>
      <c r="F219" s="38">
        <v>44</v>
      </c>
      <c r="G219" s="2"/>
      <c r="H219" s="2"/>
      <c r="I219" s="2"/>
      <c r="J219" s="2"/>
      <c r="K219" s="2"/>
      <c r="L219" s="2">
        <v>1</v>
      </c>
      <c r="M219" s="2"/>
      <c r="N219" s="15"/>
      <c r="O219" s="15"/>
      <c r="P219" s="15"/>
      <c r="Q219" s="15"/>
      <c r="R219" s="15"/>
      <c r="S219" s="15">
        <f t="shared" ref="S219:S227" si="195">ROUND($F219*L219,2)</f>
        <v>44</v>
      </c>
      <c r="T219" s="15"/>
      <c r="U219" s="15"/>
      <c r="V219" s="15"/>
      <c r="W219" s="15"/>
      <c r="X219" s="15"/>
      <c r="Y219" s="15"/>
      <c r="Z219" s="15">
        <f t="shared" ref="Z219:Z227" si="196">ROUND(($D219*S219),2)</f>
        <v>0</v>
      </c>
      <c r="AA219" s="15"/>
      <c r="AB219" s="15">
        <f t="shared" si="191"/>
        <v>0</v>
      </c>
    </row>
    <row r="220" spans="1:29" s="25" customFormat="1" ht="30.75" customHeight="1" x14ac:dyDescent="0.25">
      <c r="A220" s="8">
        <v>8</v>
      </c>
      <c r="B220" s="4" t="s">
        <v>64</v>
      </c>
      <c r="C220" s="33">
        <f>10.8*1.18</f>
        <v>12.744</v>
      </c>
      <c r="D220" s="83"/>
      <c r="E220" s="2" t="s">
        <v>2</v>
      </c>
      <c r="F220" s="38">
        <v>7.2</v>
      </c>
      <c r="G220" s="2">
        <v>2</v>
      </c>
      <c r="H220" s="2">
        <v>2</v>
      </c>
      <c r="I220" s="2">
        <v>2</v>
      </c>
      <c r="J220" s="2">
        <v>2</v>
      </c>
      <c r="K220" s="2">
        <v>2</v>
      </c>
      <c r="L220" s="2">
        <v>2</v>
      </c>
      <c r="M220" s="2">
        <v>2</v>
      </c>
      <c r="N220" s="15">
        <f t="shared" ref="N220:R227" si="197">ROUND($F220*G220,2)</f>
        <v>14.4</v>
      </c>
      <c r="O220" s="15">
        <f t="shared" si="197"/>
        <v>14.4</v>
      </c>
      <c r="P220" s="15">
        <f t="shared" si="197"/>
        <v>14.4</v>
      </c>
      <c r="Q220" s="15">
        <f t="shared" si="197"/>
        <v>14.4</v>
      </c>
      <c r="R220" s="15">
        <f t="shared" si="197"/>
        <v>14.4</v>
      </c>
      <c r="S220" s="15">
        <f t="shared" si="195"/>
        <v>14.4</v>
      </c>
      <c r="T220" s="15">
        <f t="shared" ref="T220:T227" si="198">ROUND($F220*M220,2)</f>
        <v>14.4</v>
      </c>
      <c r="U220" s="15">
        <f t="shared" ref="U220:U227" si="199">D220*F220*G220</f>
        <v>0</v>
      </c>
      <c r="V220" s="15">
        <f t="shared" ref="V220:V227" si="200">D220*F220*H220</f>
        <v>0</v>
      </c>
      <c r="W220" s="15">
        <f t="shared" ref="W220:W227" si="201">D220*F220*I220</f>
        <v>0</v>
      </c>
      <c r="X220" s="15">
        <f t="shared" ref="X220:X227" si="202">D220*F220*J220</f>
        <v>0</v>
      </c>
      <c r="Y220" s="15">
        <f t="shared" ref="Y220:Y227" si="203">ROUND(($D220*R220),2)</f>
        <v>0</v>
      </c>
      <c r="Z220" s="15">
        <f t="shared" si="196"/>
        <v>0</v>
      </c>
      <c r="AA220" s="15">
        <f t="shared" ref="AA220:AA227" si="204">ROUND(($D220*T220),2)</f>
        <v>0</v>
      </c>
      <c r="AB220" s="15">
        <f t="shared" si="191"/>
        <v>0</v>
      </c>
    </row>
    <row r="221" spans="1:29" s="25" customFormat="1" ht="36" customHeight="1" x14ac:dyDescent="0.25">
      <c r="A221" s="8">
        <v>9</v>
      </c>
      <c r="B221" s="4" t="s">
        <v>75</v>
      </c>
      <c r="C221" s="33">
        <v>26.31</v>
      </c>
      <c r="D221" s="83"/>
      <c r="E221" s="2" t="s">
        <v>2</v>
      </c>
      <c r="F221" s="38">
        <v>6.6</v>
      </c>
      <c r="G221" s="2">
        <v>2</v>
      </c>
      <c r="H221" s="2">
        <v>2</v>
      </c>
      <c r="I221" s="2">
        <v>2</v>
      </c>
      <c r="J221" s="2">
        <v>2</v>
      </c>
      <c r="K221" s="2">
        <v>2</v>
      </c>
      <c r="L221" s="2">
        <v>2</v>
      </c>
      <c r="M221" s="2">
        <v>2</v>
      </c>
      <c r="N221" s="15">
        <f t="shared" si="197"/>
        <v>13.2</v>
      </c>
      <c r="O221" s="15">
        <f t="shared" si="197"/>
        <v>13.2</v>
      </c>
      <c r="P221" s="15">
        <f t="shared" si="197"/>
        <v>13.2</v>
      </c>
      <c r="Q221" s="15">
        <f t="shared" si="197"/>
        <v>13.2</v>
      </c>
      <c r="R221" s="15">
        <f t="shared" si="197"/>
        <v>13.2</v>
      </c>
      <c r="S221" s="15">
        <f t="shared" si="195"/>
        <v>13.2</v>
      </c>
      <c r="T221" s="15">
        <f t="shared" si="198"/>
        <v>13.2</v>
      </c>
      <c r="U221" s="15">
        <f t="shared" si="199"/>
        <v>0</v>
      </c>
      <c r="V221" s="15">
        <f t="shared" si="200"/>
        <v>0</v>
      </c>
      <c r="W221" s="15">
        <f t="shared" si="201"/>
        <v>0</v>
      </c>
      <c r="X221" s="15">
        <f t="shared" si="202"/>
        <v>0</v>
      </c>
      <c r="Y221" s="15">
        <f t="shared" si="203"/>
        <v>0</v>
      </c>
      <c r="Z221" s="15">
        <f t="shared" si="196"/>
        <v>0</v>
      </c>
      <c r="AA221" s="15">
        <f t="shared" si="204"/>
        <v>0</v>
      </c>
      <c r="AB221" s="15">
        <f t="shared" si="191"/>
        <v>0</v>
      </c>
    </row>
    <row r="222" spans="1:29" ht="38.25" customHeight="1" x14ac:dyDescent="0.25">
      <c r="A222" s="8">
        <v>10</v>
      </c>
      <c r="B222" s="4" t="s">
        <v>76</v>
      </c>
      <c r="C222" s="33">
        <f>22.3*1.18</f>
        <v>26.314</v>
      </c>
      <c r="D222" s="83"/>
      <c r="E222" s="2" t="s">
        <v>2</v>
      </c>
      <c r="F222" s="38">
        <v>50.81</v>
      </c>
      <c r="G222" s="2">
        <v>2</v>
      </c>
      <c r="H222" s="2">
        <v>2</v>
      </c>
      <c r="I222" s="2">
        <v>2</v>
      </c>
      <c r="J222" s="2">
        <v>2</v>
      </c>
      <c r="K222" s="2">
        <v>2</v>
      </c>
      <c r="L222" s="2">
        <v>2</v>
      </c>
      <c r="M222" s="2">
        <v>2</v>
      </c>
      <c r="N222" s="15">
        <f t="shared" si="197"/>
        <v>101.62</v>
      </c>
      <c r="O222" s="15">
        <f t="shared" si="197"/>
        <v>101.62</v>
      </c>
      <c r="P222" s="15">
        <f t="shared" si="197"/>
        <v>101.62</v>
      </c>
      <c r="Q222" s="15">
        <f t="shared" si="197"/>
        <v>101.62</v>
      </c>
      <c r="R222" s="15">
        <f t="shared" si="197"/>
        <v>101.62</v>
      </c>
      <c r="S222" s="15">
        <f t="shared" si="195"/>
        <v>101.62</v>
      </c>
      <c r="T222" s="15">
        <f t="shared" si="198"/>
        <v>101.62</v>
      </c>
      <c r="U222" s="15">
        <f t="shared" si="199"/>
        <v>0</v>
      </c>
      <c r="V222" s="15">
        <f t="shared" si="200"/>
        <v>0</v>
      </c>
      <c r="W222" s="15">
        <f t="shared" si="201"/>
        <v>0</v>
      </c>
      <c r="X222" s="15">
        <f t="shared" si="202"/>
        <v>0</v>
      </c>
      <c r="Y222" s="15">
        <f t="shared" si="203"/>
        <v>0</v>
      </c>
      <c r="Z222" s="15">
        <f t="shared" si="196"/>
        <v>0</v>
      </c>
      <c r="AA222" s="15">
        <f t="shared" si="204"/>
        <v>0</v>
      </c>
      <c r="AB222" s="15">
        <f t="shared" si="191"/>
        <v>0</v>
      </c>
    </row>
    <row r="223" spans="1:29" ht="21" customHeight="1" x14ac:dyDescent="0.25">
      <c r="A223" s="8">
        <v>11</v>
      </c>
      <c r="B223" s="4" t="s">
        <v>78</v>
      </c>
      <c r="C223" s="33">
        <f>22.3*1.18</f>
        <v>26.314</v>
      </c>
      <c r="D223" s="83"/>
      <c r="E223" s="2" t="s">
        <v>2</v>
      </c>
      <c r="F223" s="38">
        <v>17.899999999999999</v>
      </c>
      <c r="G223" s="2">
        <v>2</v>
      </c>
      <c r="H223" s="2">
        <v>2</v>
      </c>
      <c r="I223" s="2">
        <v>2</v>
      </c>
      <c r="J223" s="2">
        <v>2</v>
      </c>
      <c r="K223" s="2">
        <v>2</v>
      </c>
      <c r="L223" s="2">
        <v>2</v>
      </c>
      <c r="M223" s="2">
        <v>2</v>
      </c>
      <c r="N223" s="15">
        <f t="shared" si="197"/>
        <v>35.799999999999997</v>
      </c>
      <c r="O223" s="15">
        <f t="shared" si="197"/>
        <v>35.799999999999997</v>
      </c>
      <c r="P223" s="15">
        <f t="shared" si="197"/>
        <v>35.799999999999997</v>
      </c>
      <c r="Q223" s="15">
        <f t="shared" si="197"/>
        <v>35.799999999999997</v>
      </c>
      <c r="R223" s="15">
        <f t="shared" si="197"/>
        <v>35.799999999999997</v>
      </c>
      <c r="S223" s="15">
        <f t="shared" si="195"/>
        <v>35.799999999999997</v>
      </c>
      <c r="T223" s="15">
        <f t="shared" si="198"/>
        <v>35.799999999999997</v>
      </c>
      <c r="U223" s="15">
        <f t="shared" si="199"/>
        <v>0</v>
      </c>
      <c r="V223" s="15">
        <f t="shared" si="200"/>
        <v>0</v>
      </c>
      <c r="W223" s="15">
        <f t="shared" si="201"/>
        <v>0</v>
      </c>
      <c r="X223" s="15">
        <f t="shared" si="202"/>
        <v>0</v>
      </c>
      <c r="Y223" s="15">
        <f t="shared" si="203"/>
        <v>0</v>
      </c>
      <c r="Z223" s="15">
        <f t="shared" si="196"/>
        <v>0</v>
      </c>
      <c r="AA223" s="15">
        <f t="shared" si="204"/>
        <v>0</v>
      </c>
      <c r="AB223" s="15">
        <f t="shared" si="191"/>
        <v>0</v>
      </c>
    </row>
    <row r="224" spans="1:29" ht="26.1" customHeight="1" x14ac:dyDescent="0.25">
      <c r="A224" s="8">
        <v>12</v>
      </c>
      <c r="B224" s="4" t="s">
        <v>77</v>
      </c>
      <c r="C224" s="33">
        <f>14.11*1.18</f>
        <v>16.649799999999999</v>
      </c>
      <c r="D224" s="83"/>
      <c r="E224" s="2" t="s">
        <v>2</v>
      </c>
      <c r="F224" s="38">
        <v>44</v>
      </c>
      <c r="G224" s="2">
        <v>2</v>
      </c>
      <c r="H224" s="2">
        <v>2</v>
      </c>
      <c r="I224" s="2">
        <v>2</v>
      </c>
      <c r="J224" s="2">
        <v>2</v>
      </c>
      <c r="K224" s="2">
        <v>2</v>
      </c>
      <c r="L224" s="2">
        <v>2</v>
      </c>
      <c r="M224" s="2">
        <v>2</v>
      </c>
      <c r="N224" s="15">
        <f t="shared" si="197"/>
        <v>88</v>
      </c>
      <c r="O224" s="15">
        <f t="shared" si="197"/>
        <v>88</v>
      </c>
      <c r="P224" s="15">
        <f t="shared" si="197"/>
        <v>88</v>
      </c>
      <c r="Q224" s="15">
        <f t="shared" si="197"/>
        <v>88</v>
      </c>
      <c r="R224" s="15">
        <f t="shared" si="197"/>
        <v>88</v>
      </c>
      <c r="S224" s="15">
        <f t="shared" si="195"/>
        <v>88</v>
      </c>
      <c r="T224" s="15">
        <f t="shared" si="198"/>
        <v>88</v>
      </c>
      <c r="U224" s="15">
        <f t="shared" si="199"/>
        <v>0</v>
      </c>
      <c r="V224" s="15">
        <f t="shared" si="200"/>
        <v>0</v>
      </c>
      <c r="W224" s="15">
        <f t="shared" si="201"/>
        <v>0</v>
      </c>
      <c r="X224" s="15">
        <f t="shared" si="202"/>
        <v>0</v>
      </c>
      <c r="Y224" s="15">
        <f t="shared" si="203"/>
        <v>0</v>
      </c>
      <c r="Z224" s="15">
        <f t="shared" si="196"/>
        <v>0</v>
      </c>
      <c r="AA224" s="15">
        <f t="shared" si="204"/>
        <v>0</v>
      </c>
      <c r="AB224" s="15">
        <f t="shared" si="191"/>
        <v>0</v>
      </c>
    </row>
    <row r="225" spans="1:29" ht="30" customHeight="1" x14ac:dyDescent="0.25">
      <c r="A225" s="8">
        <v>13</v>
      </c>
      <c r="B225" s="4" t="s">
        <v>49</v>
      </c>
      <c r="C225" s="33">
        <f>55.11*1.18</f>
        <v>65.029799999999994</v>
      </c>
      <c r="D225" s="83"/>
      <c r="E225" s="2" t="s">
        <v>6</v>
      </c>
      <c r="F225" s="38">
        <v>22</v>
      </c>
      <c r="G225" s="2">
        <v>2</v>
      </c>
      <c r="H225" s="2">
        <v>2</v>
      </c>
      <c r="I225" s="2">
        <v>2</v>
      </c>
      <c r="J225" s="2">
        <v>2</v>
      </c>
      <c r="K225" s="2">
        <v>2</v>
      </c>
      <c r="L225" s="2">
        <v>2</v>
      </c>
      <c r="M225" s="2">
        <v>2</v>
      </c>
      <c r="N225" s="15">
        <f t="shared" si="197"/>
        <v>44</v>
      </c>
      <c r="O225" s="15">
        <f t="shared" si="197"/>
        <v>44</v>
      </c>
      <c r="P225" s="15">
        <f t="shared" si="197"/>
        <v>44</v>
      </c>
      <c r="Q225" s="15">
        <f t="shared" si="197"/>
        <v>44</v>
      </c>
      <c r="R225" s="15">
        <f t="shared" si="197"/>
        <v>44</v>
      </c>
      <c r="S225" s="15">
        <f t="shared" si="195"/>
        <v>44</v>
      </c>
      <c r="T225" s="15">
        <f t="shared" si="198"/>
        <v>44</v>
      </c>
      <c r="U225" s="15">
        <f t="shared" si="199"/>
        <v>0</v>
      </c>
      <c r="V225" s="15">
        <f t="shared" si="200"/>
        <v>0</v>
      </c>
      <c r="W225" s="15">
        <f t="shared" si="201"/>
        <v>0</v>
      </c>
      <c r="X225" s="15">
        <f t="shared" si="202"/>
        <v>0</v>
      </c>
      <c r="Y225" s="15">
        <f t="shared" si="203"/>
        <v>0</v>
      </c>
      <c r="Z225" s="15">
        <f t="shared" si="196"/>
        <v>0</v>
      </c>
      <c r="AA225" s="15">
        <f t="shared" si="204"/>
        <v>0</v>
      </c>
      <c r="AB225" s="15">
        <f t="shared" si="191"/>
        <v>0</v>
      </c>
    </row>
    <row r="226" spans="1:29" ht="26.1" customHeight="1" x14ac:dyDescent="0.25">
      <c r="A226" s="8">
        <v>14</v>
      </c>
      <c r="B226" s="4" t="s">
        <v>5</v>
      </c>
      <c r="C226" s="33">
        <f>8.03*1.18</f>
        <v>9.4753999999999987</v>
      </c>
      <c r="D226" s="83"/>
      <c r="E226" s="2" t="s">
        <v>4</v>
      </c>
      <c r="F226" s="38">
        <v>22</v>
      </c>
      <c r="G226" s="2">
        <v>29</v>
      </c>
      <c r="H226" s="2">
        <v>29</v>
      </c>
      <c r="I226" s="2">
        <v>28</v>
      </c>
      <c r="J226" s="2">
        <v>29</v>
      </c>
      <c r="K226" s="2">
        <v>28</v>
      </c>
      <c r="L226" s="2">
        <v>29</v>
      </c>
      <c r="M226" s="2">
        <v>28</v>
      </c>
      <c r="N226" s="15">
        <f t="shared" si="197"/>
        <v>638</v>
      </c>
      <c r="O226" s="15">
        <f t="shared" si="197"/>
        <v>638</v>
      </c>
      <c r="P226" s="15">
        <f t="shared" si="197"/>
        <v>616</v>
      </c>
      <c r="Q226" s="15">
        <f t="shared" si="197"/>
        <v>638</v>
      </c>
      <c r="R226" s="15">
        <f t="shared" si="197"/>
        <v>616</v>
      </c>
      <c r="S226" s="15">
        <f t="shared" si="195"/>
        <v>638</v>
      </c>
      <c r="T226" s="15">
        <f t="shared" si="198"/>
        <v>616</v>
      </c>
      <c r="U226" s="15">
        <f t="shared" si="199"/>
        <v>0</v>
      </c>
      <c r="V226" s="15">
        <f t="shared" si="200"/>
        <v>0</v>
      </c>
      <c r="W226" s="15">
        <f t="shared" si="201"/>
        <v>0</v>
      </c>
      <c r="X226" s="15">
        <f t="shared" si="202"/>
        <v>0</v>
      </c>
      <c r="Y226" s="15">
        <f t="shared" si="203"/>
        <v>0</v>
      </c>
      <c r="Z226" s="15">
        <f t="shared" si="196"/>
        <v>0</v>
      </c>
      <c r="AA226" s="15">
        <f t="shared" si="204"/>
        <v>0</v>
      </c>
      <c r="AB226" s="15">
        <f t="shared" si="191"/>
        <v>0</v>
      </c>
    </row>
    <row r="227" spans="1:29" ht="234" customHeight="1" x14ac:dyDescent="0.25">
      <c r="A227" s="8">
        <v>15</v>
      </c>
      <c r="B227" s="9" t="s">
        <v>18</v>
      </c>
      <c r="C227" s="33">
        <f>915.99*1.18</f>
        <v>1080.8681999999999</v>
      </c>
      <c r="D227" s="83"/>
      <c r="E227" s="10" t="s">
        <v>4</v>
      </c>
      <c r="F227" s="38">
        <v>146</v>
      </c>
      <c r="G227" s="2">
        <v>1</v>
      </c>
      <c r="H227" s="2">
        <v>1</v>
      </c>
      <c r="I227" s="2">
        <v>1</v>
      </c>
      <c r="J227" s="2">
        <v>1</v>
      </c>
      <c r="K227" s="10">
        <v>1</v>
      </c>
      <c r="L227" s="10">
        <v>1</v>
      </c>
      <c r="M227" s="10">
        <v>1</v>
      </c>
      <c r="N227" s="15">
        <f t="shared" si="197"/>
        <v>146</v>
      </c>
      <c r="O227" s="15">
        <f t="shared" si="197"/>
        <v>146</v>
      </c>
      <c r="P227" s="15">
        <f t="shared" si="197"/>
        <v>146</v>
      </c>
      <c r="Q227" s="15">
        <f t="shared" si="197"/>
        <v>146</v>
      </c>
      <c r="R227" s="15">
        <f t="shared" si="197"/>
        <v>146</v>
      </c>
      <c r="S227" s="15">
        <f t="shared" si="195"/>
        <v>146</v>
      </c>
      <c r="T227" s="15">
        <f t="shared" si="198"/>
        <v>146</v>
      </c>
      <c r="U227" s="15">
        <f t="shared" si="199"/>
        <v>0</v>
      </c>
      <c r="V227" s="15">
        <f t="shared" si="200"/>
        <v>0</v>
      </c>
      <c r="W227" s="15">
        <f t="shared" si="201"/>
        <v>0</v>
      </c>
      <c r="X227" s="15">
        <f t="shared" si="202"/>
        <v>0</v>
      </c>
      <c r="Y227" s="15">
        <f t="shared" si="203"/>
        <v>0</v>
      </c>
      <c r="Z227" s="15">
        <f t="shared" si="196"/>
        <v>0</v>
      </c>
      <c r="AA227" s="15">
        <f t="shared" si="204"/>
        <v>0</v>
      </c>
      <c r="AB227" s="15">
        <f t="shared" si="191"/>
        <v>0</v>
      </c>
    </row>
    <row r="228" spans="1:29" ht="60" customHeight="1" x14ac:dyDescent="0.25">
      <c r="A228" s="20"/>
      <c r="B228" s="12" t="s">
        <v>107</v>
      </c>
      <c r="C228" s="2"/>
      <c r="D228" s="65"/>
      <c r="E228" s="20"/>
      <c r="F228" s="59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22"/>
      <c r="S228" s="22"/>
      <c r="T228" s="22"/>
      <c r="U228" s="18">
        <f t="shared" ref="U228:AA228" si="205">SUM(U213:U227)</f>
        <v>0</v>
      </c>
      <c r="V228" s="18">
        <f t="shared" si="205"/>
        <v>0</v>
      </c>
      <c r="W228" s="18">
        <f t="shared" si="205"/>
        <v>0</v>
      </c>
      <c r="X228" s="18">
        <f t="shared" si="205"/>
        <v>0</v>
      </c>
      <c r="Y228" s="18">
        <f t="shared" si="205"/>
        <v>0</v>
      </c>
      <c r="Z228" s="18">
        <f t="shared" si="205"/>
        <v>0</v>
      </c>
      <c r="AA228" s="18">
        <f t="shared" si="205"/>
        <v>0</v>
      </c>
      <c r="AB228" s="70">
        <f t="shared" si="191"/>
        <v>0</v>
      </c>
    </row>
    <row r="229" spans="1:29" ht="20.25" customHeight="1" x14ac:dyDescent="0.25">
      <c r="A229" s="20"/>
      <c r="B229" s="12" t="s">
        <v>79</v>
      </c>
      <c r="C229" s="2">
        <v>65952.42</v>
      </c>
      <c r="D229" s="65"/>
      <c r="E229" s="20"/>
      <c r="F229" s="59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22"/>
      <c r="S229" s="22"/>
      <c r="T229" s="22"/>
      <c r="U229" s="18"/>
      <c r="V229" s="18"/>
      <c r="W229" s="18"/>
      <c r="X229" s="18"/>
      <c r="Y229" s="18"/>
      <c r="Z229" s="18"/>
      <c r="AA229" s="18"/>
      <c r="AB229" s="69">
        <f>D229</f>
        <v>0</v>
      </c>
      <c r="AC229" s="23"/>
    </row>
    <row r="230" spans="1:29" ht="45.75" customHeight="1" x14ac:dyDescent="0.25">
      <c r="A230" s="20"/>
      <c r="B230" s="12" t="s">
        <v>108</v>
      </c>
      <c r="C230" s="2"/>
      <c r="D230" s="65"/>
      <c r="E230" s="20"/>
      <c r="F230" s="59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22"/>
      <c r="S230" s="22"/>
      <c r="T230" s="22"/>
      <c r="U230" s="18"/>
      <c r="V230" s="18"/>
      <c r="W230" s="18"/>
      <c r="X230" s="18"/>
      <c r="Y230" s="18"/>
      <c r="Z230" s="18"/>
      <c r="AA230" s="18"/>
      <c r="AB230" s="69">
        <f t="shared" ref="AB230" si="206">AB228+AB229</f>
        <v>0</v>
      </c>
    </row>
    <row r="231" spans="1:29" ht="26.1" customHeight="1" x14ac:dyDescent="0.25">
      <c r="A231" s="20"/>
      <c r="B231" s="13" t="s">
        <v>26</v>
      </c>
      <c r="C231" s="2"/>
      <c r="D231" s="65"/>
      <c r="E231" s="20"/>
      <c r="F231" s="6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2"/>
      <c r="S231" s="22"/>
      <c r="T231" s="22"/>
      <c r="U231" s="17"/>
      <c r="V231" s="17"/>
      <c r="W231" s="17"/>
      <c r="X231" s="17"/>
      <c r="Y231" s="17"/>
      <c r="Z231" s="17"/>
      <c r="AA231" s="17"/>
      <c r="AB231" s="74">
        <f t="shared" ref="AB231" si="207">AB230/1.18*0.18</f>
        <v>0</v>
      </c>
      <c r="AC231" s="23"/>
    </row>
    <row r="232" spans="1:29" ht="26.1" customHeight="1" x14ac:dyDescent="0.25">
      <c r="A232" s="89" t="s">
        <v>109</v>
      </c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  <c r="U232" s="90"/>
      <c r="V232" s="90"/>
      <c r="W232" s="90"/>
      <c r="X232" s="90"/>
      <c r="Y232" s="90"/>
      <c r="Z232" s="90"/>
      <c r="AA232" s="90"/>
      <c r="AB232" s="91"/>
    </row>
    <row r="233" spans="1:29" ht="41.25" customHeight="1" x14ac:dyDescent="0.25">
      <c r="A233" s="8">
        <v>1</v>
      </c>
      <c r="B233" s="4" t="s">
        <v>9</v>
      </c>
      <c r="C233" s="33">
        <f>488.71*1.18</f>
        <v>576.67779999999993</v>
      </c>
      <c r="D233" s="83"/>
      <c r="E233" s="2" t="s">
        <v>4</v>
      </c>
      <c r="F233" s="38">
        <v>377</v>
      </c>
      <c r="G233" s="2">
        <v>1</v>
      </c>
      <c r="H233" s="2"/>
      <c r="I233" s="2">
        <v>1</v>
      </c>
      <c r="J233" s="2"/>
      <c r="K233" s="2">
        <v>1</v>
      </c>
      <c r="L233" s="2"/>
      <c r="M233" s="2">
        <v>1</v>
      </c>
      <c r="N233" s="15">
        <f>ROUND($F233*G233,2)</f>
        <v>377</v>
      </c>
      <c r="O233" s="15"/>
      <c r="P233" s="15">
        <f>ROUND($F233*I233,2)</f>
        <v>377</v>
      </c>
      <c r="Q233" s="15"/>
      <c r="R233" s="15">
        <f>ROUND($F233*K233,2)</f>
        <v>377</v>
      </c>
      <c r="S233" s="15"/>
      <c r="T233" s="15">
        <f>ROUND($F233*M233,2)</f>
        <v>377</v>
      </c>
      <c r="U233" s="15">
        <f>D233*F233*G233</f>
        <v>0</v>
      </c>
      <c r="V233" s="15"/>
      <c r="W233" s="15">
        <f>D233*F233*I233</f>
        <v>0</v>
      </c>
      <c r="X233" s="15"/>
      <c r="Y233" s="15">
        <f t="shared" ref="Y233:AA235" si="208">ROUND(($D233*R233),2)</f>
        <v>0</v>
      </c>
      <c r="Z233" s="15">
        <f t="shared" si="208"/>
        <v>0</v>
      </c>
      <c r="AA233" s="15">
        <f t="shared" si="208"/>
        <v>0</v>
      </c>
      <c r="AB233" s="15">
        <f t="shared" ref="AB233:AB238" si="209">SUM(U233:AA233)</f>
        <v>0</v>
      </c>
    </row>
    <row r="234" spans="1:29" ht="37.5" customHeight="1" x14ac:dyDescent="0.25">
      <c r="A234" s="8">
        <v>2</v>
      </c>
      <c r="B234" s="4" t="s">
        <v>10</v>
      </c>
      <c r="C234" s="2">
        <f>41.5*1.18</f>
        <v>48.97</v>
      </c>
      <c r="D234" s="65"/>
      <c r="E234" s="2" t="s">
        <v>4</v>
      </c>
      <c r="F234" s="38">
        <v>20</v>
      </c>
      <c r="G234" s="2">
        <v>1</v>
      </c>
      <c r="H234" s="2"/>
      <c r="I234" s="2">
        <v>1</v>
      </c>
      <c r="J234" s="2"/>
      <c r="K234" s="2">
        <v>1</v>
      </c>
      <c r="L234" s="2"/>
      <c r="M234" s="2">
        <v>1</v>
      </c>
      <c r="N234" s="15">
        <f>ROUND($F234*G234,2)</f>
        <v>20</v>
      </c>
      <c r="O234" s="2"/>
      <c r="P234" s="15">
        <f>ROUND($F234*I234,2)</f>
        <v>20</v>
      </c>
      <c r="Q234" s="2"/>
      <c r="R234" s="15">
        <f>ROUND($F234*K234,2)</f>
        <v>20</v>
      </c>
      <c r="S234" s="15"/>
      <c r="T234" s="15">
        <f>ROUND($F234*M234,2)</f>
        <v>20</v>
      </c>
      <c r="U234" s="15">
        <f>D234*F234*G234</f>
        <v>0</v>
      </c>
      <c r="V234" s="15"/>
      <c r="W234" s="15">
        <f>D234*F234*I234</f>
        <v>0</v>
      </c>
      <c r="X234" s="15"/>
      <c r="Y234" s="15">
        <f t="shared" si="208"/>
        <v>0</v>
      </c>
      <c r="Z234" s="15">
        <f t="shared" si="208"/>
        <v>0</v>
      </c>
      <c r="AA234" s="15">
        <f t="shared" si="208"/>
        <v>0</v>
      </c>
      <c r="AB234" s="15">
        <f t="shared" si="209"/>
        <v>0</v>
      </c>
    </row>
    <row r="235" spans="1:29" ht="51" customHeight="1" x14ac:dyDescent="0.25">
      <c r="A235" s="8">
        <v>3</v>
      </c>
      <c r="B235" s="4" t="s">
        <v>42</v>
      </c>
      <c r="C235" s="33">
        <f>53.3*1.18</f>
        <v>62.893999999999991</v>
      </c>
      <c r="D235" s="83"/>
      <c r="E235" s="2" t="s">
        <v>2</v>
      </c>
      <c r="F235" s="38">
        <v>34929.599999999999</v>
      </c>
      <c r="G235" s="2">
        <v>1</v>
      </c>
      <c r="H235" s="2">
        <v>1</v>
      </c>
      <c r="I235" s="2">
        <v>1</v>
      </c>
      <c r="J235" s="2">
        <v>1</v>
      </c>
      <c r="K235" s="2">
        <v>1</v>
      </c>
      <c r="L235" s="2">
        <v>1</v>
      </c>
      <c r="M235" s="2">
        <v>1</v>
      </c>
      <c r="N235" s="15">
        <f>ROUND($F235*G235,2)</f>
        <v>34929.599999999999</v>
      </c>
      <c r="O235" s="15">
        <f>ROUND($F235*H235,2)</f>
        <v>34929.599999999999</v>
      </c>
      <c r="P235" s="15">
        <f>ROUND($F235*I235,2)</f>
        <v>34929.599999999999</v>
      </c>
      <c r="Q235" s="15">
        <f>ROUND($F235*J235,2)</f>
        <v>34929.599999999999</v>
      </c>
      <c r="R235" s="15">
        <f>ROUND($F235*K235,2)</f>
        <v>34929.599999999999</v>
      </c>
      <c r="S235" s="15">
        <f>ROUND($F235*L235,2)</f>
        <v>34929.599999999999</v>
      </c>
      <c r="T235" s="15">
        <f>ROUND($F235*M235,2)</f>
        <v>34929.599999999999</v>
      </c>
      <c r="U235" s="15">
        <f>D235*F235*G235</f>
        <v>0</v>
      </c>
      <c r="V235" s="15">
        <f>D235*F235*H235</f>
        <v>0</v>
      </c>
      <c r="W235" s="15">
        <f>D235*F235*I235</f>
        <v>0</v>
      </c>
      <c r="X235" s="15">
        <f>D235*F235*J235</f>
        <v>0</v>
      </c>
      <c r="Y235" s="15">
        <f t="shared" si="208"/>
        <v>0</v>
      </c>
      <c r="Z235" s="15">
        <f t="shared" si="208"/>
        <v>0</v>
      </c>
      <c r="AA235" s="15">
        <f t="shared" si="208"/>
        <v>0</v>
      </c>
      <c r="AB235" s="15">
        <f t="shared" si="209"/>
        <v>0</v>
      </c>
    </row>
    <row r="236" spans="1:29" ht="26.1" customHeight="1" x14ac:dyDescent="0.25">
      <c r="A236" s="8">
        <v>4</v>
      </c>
      <c r="B236" s="4" t="s">
        <v>13</v>
      </c>
      <c r="C236" s="33">
        <f>1.62*1.18</f>
        <v>1.9116</v>
      </c>
      <c r="D236" s="83"/>
      <c r="E236" s="2" t="s">
        <v>2</v>
      </c>
      <c r="F236" s="38">
        <v>34929.599999999999</v>
      </c>
      <c r="G236" s="2"/>
      <c r="H236" s="2"/>
      <c r="I236" s="2">
        <v>1</v>
      </c>
      <c r="J236" s="2">
        <v>1</v>
      </c>
      <c r="K236" s="2"/>
      <c r="L236" s="2"/>
      <c r="M236" s="2"/>
      <c r="N236" s="15"/>
      <c r="O236" s="15"/>
      <c r="P236" s="15">
        <f>ROUND($F236*I236,2)</f>
        <v>34929.599999999999</v>
      </c>
      <c r="Q236" s="15">
        <f>ROUND($F236*J236,2)</f>
        <v>34929.599999999999</v>
      </c>
      <c r="R236" s="15"/>
      <c r="S236" s="15"/>
      <c r="T236" s="15"/>
      <c r="U236" s="15"/>
      <c r="V236" s="15"/>
      <c r="W236" s="15">
        <f>D236*F236*I236</f>
        <v>0</v>
      </c>
      <c r="X236" s="15">
        <f>D236*F236*J236</f>
        <v>0</v>
      </c>
      <c r="Y236" s="15"/>
      <c r="Z236" s="15"/>
      <c r="AA236" s="15"/>
      <c r="AB236" s="15">
        <f t="shared" si="209"/>
        <v>0</v>
      </c>
    </row>
    <row r="237" spans="1:29" ht="26.1" customHeight="1" x14ac:dyDescent="0.25">
      <c r="A237" s="8">
        <v>5</v>
      </c>
      <c r="B237" s="4" t="s">
        <v>14</v>
      </c>
      <c r="C237" s="33">
        <f>0.14*1.18</f>
        <v>0.16520000000000001</v>
      </c>
      <c r="D237" s="83"/>
      <c r="E237" s="2" t="s">
        <v>2</v>
      </c>
      <c r="F237" s="38">
        <v>3492.96</v>
      </c>
      <c r="G237" s="2">
        <v>1</v>
      </c>
      <c r="H237" s="2">
        <v>1</v>
      </c>
      <c r="I237" s="2">
        <v>1</v>
      </c>
      <c r="J237" s="2">
        <v>1</v>
      </c>
      <c r="K237" s="2">
        <v>1</v>
      </c>
      <c r="L237" s="2">
        <v>1</v>
      </c>
      <c r="M237" s="2">
        <v>1</v>
      </c>
      <c r="N237" s="15">
        <f>ROUND($F237*G237,2)</f>
        <v>3492.96</v>
      </c>
      <c r="O237" s="15">
        <f>ROUND($F237*H237,2)</f>
        <v>3492.96</v>
      </c>
      <c r="P237" s="15">
        <f>ROUND($F237*I237,2)</f>
        <v>3492.96</v>
      </c>
      <c r="Q237" s="15">
        <f>ROUND($F237*J237,2)</f>
        <v>3492.96</v>
      </c>
      <c r="R237" s="15">
        <f>ROUND($F237*K237,2)</f>
        <v>3492.96</v>
      </c>
      <c r="S237" s="15">
        <f>ROUND($F237*L237,2)</f>
        <v>3492.96</v>
      </c>
      <c r="T237" s="15">
        <f>ROUND($F237*M237,2)</f>
        <v>3492.96</v>
      </c>
      <c r="U237" s="15">
        <f>D237*F237*G237</f>
        <v>0</v>
      </c>
      <c r="V237" s="15">
        <f>D237*F237*H237</f>
        <v>0</v>
      </c>
      <c r="W237" s="15">
        <f>D237*F237*I237</f>
        <v>0</v>
      </c>
      <c r="X237" s="15">
        <f>D237*F237*J237</f>
        <v>0</v>
      </c>
      <c r="Y237" s="15">
        <f>ROUND(($D237*R237),2)</f>
        <v>0</v>
      </c>
      <c r="Z237" s="15">
        <f>ROUND(($D237*S237),2)</f>
        <v>0</v>
      </c>
      <c r="AA237" s="15">
        <f>ROUND(($D237*T237),2)</f>
        <v>0</v>
      </c>
      <c r="AB237" s="15">
        <f t="shared" si="209"/>
        <v>0</v>
      </c>
    </row>
    <row r="238" spans="1:29" ht="44.25" customHeight="1" x14ac:dyDescent="0.25">
      <c r="A238" s="20"/>
      <c r="B238" s="12" t="s">
        <v>110</v>
      </c>
      <c r="C238" s="2"/>
      <c r="D238" s="65"/>
      <c r="E238" s="20"/>
      <c r="F238" s="59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22"/>
      <c r="S238" s="22"/>
      <c r="T238" s="22"/>
      <c r="U238" s="18">
        <f t="shared" ref="U238:AA238" si="210">SUM(U233:U237)</f>
        <v>0</v>
      </c>
      <c r="V238" s="18">
        <f t="shared" si="210"/>
        <v>0</v>
      </c>
      <c r="W238" s="18">
        <f t="shared" si="210"/>
        <v>0</v>
      </c>
      <c r="X238" s="18">
        <f t="shared" si="210"/>
        <v>0</v>
      </c>
      <c r="Y238" s="18">
        <f t="shared" si="210"/>
        <v>0</v>
      </c>
      <c r="Z238" s="18">
        <f t="shared" si="210"/>
        <v>0</v>
      </c>
      <c r="AA238" s="18">
        <f t="shared" si="210"/>
        <v>0</v>
      </c>
      <c r="AB238" s="70">
        <f t="shared" si="209"/>
        <v>0</v>
      </c>
      <c r="AC238" s="23"/>
    </row>
    <row r="239" spans="1:29" ht="20.25" customHeight="1" x14ac:dyDescent="0.25">
      <c r="A239" s="20"/>
      <c r="B239" s="12" t="s">
        <v>80</v>
      </c>
      <c r="C239" s="2">
        <v>320777.96000000002</v>
      </c>
      <c r="D239" s="65"/>
      <c r="E239" s="20"/>
      <c r="F239" s="59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22"/>
      <c r="S239" s="22"/>
      <c r="T239" s="22"/>
      <c r="U239" s="18"/>
      <c r="V239" s="18"/>
      <c r="W239" s="18"/>
      <c r="X239" s="18"/>
      <c r="Y239" s="18"/>
      <c r="Z239" s="18"/>
      <c r="AA239" s="18"/>
      <c r="AB239" s="69">
        <f>D239</f>
        <v>0</v>
      </c>
      <c r="AC239" s="23"/>
    </row>
    <row r="240" spans="1:29" ht="45.75" customHeight="1" x14ac:dyDescent="0.25">
      <c r="A240" s="20"/>
      <c r="B240" s="12" t="s">
        <v>111</v>
      </c>
      <c r="C240" s="2"/>
      <c r="D240" s="65"/>
      <c r="E240" s="20"/>
      <c r="F240" s="59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22"/>
      <c r="S240" s="22"/>
      <c r="T240" s="22"/>
      <c r="U240" s="18"/>
      <c r="V240" s="18"/>
      <c r="W240" s="18"/>
      <c r="X240" s="18"/>
      <c r="Y240" s="18"/>
      <c r="Z240" s="18"/>
      <c r="AA240" s="18"/>
      <c r="AB240" s="69">
        <f t="shared" ref="AB240" si="211">AB238+AB239</f>
        <v>0</v>
      </c>
    </row>
    <row r="241" spans="1:29" ht="26.1" customHeight="1" x14ac:dyDescent="0.25">
      <c r="A241" s="20"/>
      <c r="B241" s="13" t="s">
        <v>26</v>
      </c>
      <c r="C241" s="2"/>
      <c r="D241" s="65"/>
      <c r="E241" s="20"/>
      <c r="F241" s="6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2"/>
      <c r="S241" s="22"/>
      <c r="T241" s="22"/>
      <c r="U241" s="17"/>
      <c r="V241" s="17"/>
      <c r="W241" s="17"/>
      <c r="X241" s="17"/>
      <c r="Y241" s="17"/>
      <c r="Z241" s="17"/>
      <c r="AA241" s="17"/>
      <c r="AB241" s="74">
        <f t="shared" ref="AB241" si="212">AB240/1.18*0.18</f>
        <v>0</v>
      </c>
      <c r="AC241" s="23"/>
    </row>
    <row r="242" spans="1:29" ht="26.1" customHeight="1" x14ac:dyDescent="0.25">
      <c r="A242" s="89" t="s">
        <v>112</v>
      </c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  <c r="U242" s="90"/>
      <c r="V242" s="90"/>
      <c r="W242" s="90"/>
      <c r="X242" s="90"/>
      <c r="Y242" s="90"/>
      <c r="Z242" s="90"/>
      <c r="AA242" s="90"/>
      <c r="AB242" s="91"/>
    </row>
    <row r="243" spans="1:29" ht="30.75" customHeight="1" x14ac:dyDescent="0.25">
      <c r="A243" s="8">
        <v>1</v>
      </c>
      <c r="B243" s="4" t="s">
        <v>43</v>
      </c>
      <c r="C243" s="33">
        <f>25.73*1.18</f>
        <v>30.3614</v>
      </c>
      <c r="D243" s="83"/>
      <c r="E243" s="2" t="s">
        <v>2</v>
      </c>
      <c r="F243" s="38">
        <v>3118.32</v>
      </c>
      <c r="G243" s="2">
        <v>2</v>
      </c>
      <c r="H243" s="2">
        <v>2</v>
      </c>
      <c r="I243" s="2">
        <v>2</v>
      </c>
      <c r="J243" s="2">
        <v>2</v>
      </c>
      <c r="K243" s="2">
        <v>2</v>
      </c>
      <c r="L243" s="2">
        <v>3</v>
      </c>
      <c r="M243" s="2">
        <v>2</v>
      </c>
      <c r="N243" s="15">
        <f t="shared" ref="N243:T243" si="213">ROUND($F243*G243,2)</f>
        <v>6236.64</v>
      </c>
      <c r="O243" s="15">
        <f t="shared" si="213"/>
        <v>6236.64</v>
      </c>
      <c r="P243" s="15">
        <f t="shared" si="213"/>
        <v>6236.64</v>
      </c>
      <c r="Q243" s="15">
        <f t="shared" si="213"/>
        <v>6236.64</v>
      </c>
      <c r="R243" s="15">
        <f t="shared" si="213"/>
        <v>6236.64</v>
      </c>
      <c r="S243" s="15">
        <f t="shared" si="213"/>
        <v>9354.9599999999991</v>
      </c>
      <c r="T243" s="15">
        <f t="shared" si="213"/>
        <v>6236.64</v>
      </c>
      <c r="U243" s="15">
        <f>D243*F243*G243</f>
        <v>0</v>
      </c>
      <c r="V243" s="15">
        <f>D243*F243*H243</f>
        <v>0</v>
      </c>
      <c r="W243" s="15">
        <f>D243*F243*I243</f>
        <v>0</v>
      </c>
      <c r="X243" s="15">
        <f>D243*F243*J243</f>
        <v>0</v>
      </c>
      <c r="Y243" s="15">
        <f>D243*F243*K243</f>
        <v>0</v>
      </c>
      <c r="Z243" s="15">
        <f>ROUND(($D243*S243),2)</f>
        <v>0</v>
      </c>
      <c r="AA243" s="15">
        <f>ROUND(($D243*T243),2)</f>
        <v>0</v>
      </c>
      <c r="AB243" s="15">
        <f t="shared" ref="AB243:AB248" si="214">SUM(U243:AA243)</f>
        <v>0</v>
      </c>
    </row>
    <row r="244" spans="1:29" ht="37.5" customHeight="1" x14ac:dyDescent="0.25">
      <c r="A244" s="8">
        <v>2</v>
      </c>
      <c r="B244" s="4" t="s">
        <v>10</v>
      </c>
      <c r="C244" s="2">
        <f>41.5*1.18</f>
        <v>48.97</v>
      </c>
      <c r="D244" s="65"/>
      <c r="E244" s="2" t="s">
        <v>4</v>
      </c>
      <c r="F244" s="38">
        <v>725</v>
      </c>
      <c r="G244" s="2">
        <v>1</v>
      </c>
      <c r="H244" s="2"/>
      <c r="I244" s="2">
        <v>1</v>
      </c>
      <c r="J244" s="2"/>
      <c r="K244" s="2">
        <v>1</v>
      </c>
      <c r="L244" s="2"/>
      <c r="M244" s="2">
        <v>1</v>
      </c>
      <c r="N244" s="15">
        <f>ROUND($F244*G244,2)</f>
        <v>725</v>
      </c>
      <c r="O244" s="2"/>
      <c r="P244" s="15">
        <f>ROUND($F244*I244,2)</f>
        <v>725</v>
      </c>
      <c r="Q244" s="2"/>
      <c r="R244" s="15">
        <f>ROUND($F244*K244,2)</f>
        <v>725</v>
      </c>
      <c r="S244" s="15"/>
      <c r="T244" s="15">
        <f>ROUND($F244*M244,2)</f>
        <v>725</v>
      </c>
      <c r="U244" s="15">
        <f>D244*F244*G244</f>
        <v>0</v>
      </c>
      <c r="V244" s="15"/>
      <c r="W244" s="15">
        <f>D244*F244*I244</f>
        <v>0</v>
      </c>
      <c r="X244" s="15"/>
      <c r="Y244" s="15">
        <f>D244*F244*K244</f>
        <v>0</v>
      </c>
      <c r="Z244" s="15">
        <f>ROUND(($D244*S244),2)</f>
        <v>0</v>
      </c>
      <c r="AA244" s="15">
        <f>ROUND(($D244*T244),2)</f>
        <v>0</v>
      </c>
      <c r="AB244" s="15">
        <f t="shared" si="214"/>
        <v>0</v>
      </c>
    </row>
    <row r="245" spans="1:29" ht="51" customHeight="1" x14ac:dyDescent="0.25">
      <c r="A245" s="8">
        <v>3</v>
      </c>
      <c r="B245" s="4" t="s">
        <v>42</v>
      </c>
      <c r="C245" s="33">
        <f>53.3*1.18</f>
        <v>62.893999999999991</v>
      </c>
      <c r="D245" s="83"/>
      <c r="E245" s="2" t="s">
        <v>2</v>
      </c>
      <c r="F245" s="38">
        <v>24603.759999999998</v>
      </c>
      <c r="G245" s="2">
        <v>1</v>
      </c>
      <c r="H245" s="2">
        <v>1</v>
      </c>
      <c r="I245" s="2">
        <v>1</v>
      </c>
      <c r="J245" s="2">
        <v>1</v>
      </c>
      <c r="K245" s="2">
        <v>1</v>
      </c>
      <c r="L245" s="2">
        <v>1</v>
      </c>
      <c r="M245" s="2">
        <v>1</v>
      </c>
      <c r="N245" s="15">
        <f>ROUND($F245*G245,2)</f>
        <v>24603.759999999998</v>
      </c>
      <c r="O245" s="15">
        <f>ROUND($F245*H245,2)</f>
        <v>24603.759999999998</v>
      </c>
      <c r="P245" s="15">
        <f>ROUND($F245*I245,2)</f>
        <v>24603.759999999998</v>
      </c>
      <c r="Q245" s="15">
        <f>ROUND($F245*J245,2)</f>
        <v>24603.759999999998</v>
      </c>
      <c r="R245" s="15">
        <f>ROUND($F245*K245,2)</f>
        <v>24603.759999999998</v>
      </c>
      <c r="S245" s="15">
        <f>ROUND($F245*L245,2)</f>
        <v>24603.759999999998</v>
      </c>
      <c r="T245" s="15">
        <f>ROUND($F245*M245,2)</f>
        <v>24603.759999999998</v>
      </c>
      <c r="U245" s="15">
        <f>D245*F245*G245</f>
        <v>0</v>
      </c>
      <c r="V245" s="15">
        <f>D245*F245*H245</f>
        <v>0</v>
      </c>
      <c r="W245" s="15">
        <f>D245*F245*I245</f>
        <v>0</v>
      </c>
      <c r="X245" s="15">
        <f>D245*F245*J245</f>
        <v>0</v>
      </c>
      <c r="Y245" s="15">
        <f>D245*F245*K245</f>
        <v>0</v>
      </c>
      <c r="Z245" s="15">
        <f>ROUND(($D245*S245),2)</f>
        <v>0</v>
      </c>
      <c r="AA245" s="15">
        <f>D245*F245*M245</f>
        <v>0</v>
      </c>
      <c r="AB245" s="15">
        <f t="shared" si="214"/>
        <v>0</v>
      </c>
    </row>
    <row r="246" spans="1:29" ht="26.1" customHeight="1" x14ac:dyDescent="0.25">
      <c r="A246" s="8">
        <v>4</v>
      </c>
      <c r="B246" s="4" t="s">
        <v>13</v>
      </c>
      <c r="C246" s="33">
        <f>1.62*1.18</f>
        <v>1.9116</v>
      </c>
      <c r="D246" s="83"/>
      <c r="E246" s="2" t="s">
        <v>2</v>
      </c>
      <c r="F246" s="38">
        <v>24603.759999999998</v>
      </c>
      <c r="G246" s="2"/>
      <c r="H246" s="2"/>
      <c r="I246" s="2">
        <v>1</v>
      </c>
      <c r="J246" s="2">
        <v>1</v>
      </c>
      <c r="K246" s="2"/>
      <c r="L246" s="2"/>
      <c r="M246" s="2"/>
      <c r="N246" s="15"/>
      <c r="O246" s="15"/>
      <c r="P246" s="15">
        <f>ROUND($F246*I246,2)</f>
        <v>24603.759999999998</v>
      </c>
      <c r="Q246" s="15">
        <f>ROUND($F246*J246,2)</f>
        <v>24603.759999999998</v>
      </c>
      <c r="R246" s="15"/>
      <c r="S246" s="15"/>
      <c r="T246" s="15"/>
      <c r="U246" s="15"/>
      <c r="V246" s="15"/>
      <c r="W246" s="15">
        <f>D246*F246*I246</f>
        <v>0</v>
      </c>
      <c r="X246" s="15">
        <f>D246*F246*J246</f>
        <v>0</v>
      </c>
      <c r="Y246" s="15"/>
      <c r="Z246" s="15"/>
      <c r="AA246" s="15"/>
      <c r="AB246" s="15">
        <f t="shared" si="214"/>
        <v>0</v>
      </c>
    </row>
    <row r="247" spans="1:29" ht="26.1" customHeight="1" x14ac:dyDescent="0.25">
      <c r="A247" s="8">
        <v>5</v>
      </c>
      <c r="B247" s="4" t="s">
        <v>14</v>
      </c>
      <c r="C247" s="33">
        <f>0.14*1.18</f>
        <v>0.16520000000000001</v>
      </c>
      <c r="D247" s="83"/>
      <c r="E247" s="2" t="s">
        <v>2</v>
      </c>
      <c r="F247" s="38">
        <v>2460.38</v>
      </c>
      <c r="G247" s="2">
        <v>1</v>
      </c>
      <c r="H247" s="2">
        <v>1</v>
      </c>
      <c r="I247" s="2">
        <v>1</v>
      </c>
      <c r="J247" s="2">
        <v>1</v>
      </c>
      <c r="K247" s="2">
        <v>1</v>
      </c>
      <c r="L247" s="2">
        <v>1</v>
      </c>
      <c r="M247" s="2">
        <v>1</v>
      </c>
      <c r="N247" s="15">
        <f>ROUND($F247*G247,2)</f>
        <v>2460.38</v>
      </c>
      <c r="O247" s="15">
        <f>ROUND($F247*H247,2)</f>
        <v>2460.38</v>
      </c>
      <c r="P247" s="15">
        <f>ROUND($F247*I247,2)</f>
        <v>2460.38</v>
      </c>
      <c r="Q247" s="15">
        <f>ROUND($F247*J247,2)</f>
        <v>2460.38</v>
      </c>
      <c r="R247" s="15">
        <f>ROUND($F247*K247,2)</f>
        <v>2460.38</v>
      </c>
      <c r="S247" s="15">
        <f>ROUND($F247*L247,2)</f>
        <v>2460.38</v>
      </c>
      <c r="T247" s="15">
        <f>ROUND($F247*M247,2)</f>
        <v>2460.38</v>
      </c>
      <c r="U247" s="15">
        <f>D247*F247*G247</f>
        <v>0</v>
      </c>
      <c r="V247" s="15">
        <f>D247*F247*H247</f>
        <v>0</v>
      </c>
      <c r="W247" s="15">
        <f>D247*F247*I247</f>
        <v>0</v>
      </c>
      <c r="X247" s="15">
        <f>D247*F247*J247</f>
        <v>0</v>
      </c>
      <c r="Y247" s="15">
        <f>D247*F247*K247</f>
        <v>0</v>
      </c>
      <c r="Z247" s="15">
        <f>ROUND(($D247*S247),2)</f>
        <v>0</v>
      </c>
      <c r="AA247" s="15">
        <f>D247*F247*M247</f>
        <v>0</v>
      </c>
      <c r="AB247" s="15">
        <f t="shared" si="214"/>
        <v>0</v>
      </c>
    </row>
    <row r="248" spans="1:29" ht="44.25" customHeight="1" x14ac:dyDescent="0.25">
      <c r="A248" s="20"/>
      <c r="B248" s="12" t="s">
        <v>113</v>
      </c>
      <c r="C248" s="2"/>
      <c r="D248" s="65"/>
      <c r="E248" s="20"/>
      <c r="F248" s="59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22"/>
      <c r="S248" s="22"/>
      <c r="T248" s="22"/>
      <c r="U248" s="18">
        <f t="shared" ref="U248:AA248" si="215">SUM(U243:U247)</f>
        <v>0</v>
      </c>
      <c r="V248" s="18">
        <f t="shared" si="215"/>
        <v>0</v>
      </c>
      <c r="W248" s="18">
        <f t="shared" si="215"/>
        <v>0</v>
      </c>
      <c r="X248" s="18">
        <f t="shared" si="215"/>
        <v>0</v>
      </c>
      <c r="Y248" s="18">
        <f t="shared" si="215"/>
        <v>0</v>
      </c>
      <c r="Z248" s="18">
        <f t="shared" si="215"/>
        <v>0</v>
      </c>
      <c r="AA248" s="18">
        <f t="shared" si="215"/>
        <v>0</v>
      </c>
      <c r="AB248" s="70">
        <f t="shared" si="214"/>
        <v>0</v>
      </c>
      <c r="AC248" s="23"/>
    </row>
    <row r="249" spans="1:29" ht="20.25" customHeight="1" x14ac:dyDescent="0.25">
      <c r="A249" s="20"/>
      <c r="B249" s="12" t="s">
        <v>79</v>
      </c>
      <c r="C249" s="2">
        <v>242816.54</v>
      </c>
      <c r="D249" s="65"/>
      <c r="E249" s="20"/>
      <c r="F249" s="59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22"/>
      <c r="S249" s="22"/>
      <c r="T249" s="22"/>
      <c r="U249" s="18"/>
      <c r="V249" s="18"/>
      <c r="W249" s="18"/>
      <c r="X249" s="18"/>
      <c r="Y249" s="18"/>
      <c r="Z249" s="18"/>
      <c r="AA249" s="18"/>
      <c r="AB249" s="69">
        <f>D249</f>
        <v>0</v>
      </c>
      <c r="AC249" s="23"/>
    </row>
    <row r="250" spans="1:29" ht="45.75" customHeight="1" x14ac:dyDescent="0.25">
      <c r="A250" s="20"/>
      <c r="B250" s="12" t="s">
        <v>114</v>
      </c>
      <c r="C250" s="2"/>
      <c r="D250" s="65"/>
      <c r="E250" s="20"/>
      <c r="F250" s="59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22"/>
      <c r="S250" s="22"/>
      <c r="T250" s="22"/>
      <c r="U250" s="18"/>
      <c r="V250" s="18"/>
      <c r="W250" s="18"/>
      <c r="X250" s="18"/>
      <c r="Y250" s="18"/>
      <c r="Z250" s="18"/>
      <c r="AA250" s="18"/>
      <c r="AB250" s="69">
        <f t="shared" ref="AB250" si="216">AB248+AB249</f>
        <v>0</v>
      </c>
    </row>
    <row r="251" spans="1:29" ht="26.1" customHeight="1" x14ac:dyDescent="0.25">
      <c r="A251" s="20"/>
      <c r="B251" s="13" t="s">
        <v>26</v>
      </c>
      <c r="C251" s="2"/>
      <c r="D251" s="65"/>
      <c r="E251" s="20"/>
      <c r="F251" s="6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2"/>
      <c r="S251" s="22"/>
      <c r="T251" s="22"/>
      <c r="U251" s="17"/>
      <c r="V251" s="17"/>
      <c r="W251" s="17"/>
      <c r="X251" s="17"/>
      <c r="Y251" s="17"/>
      <c r="Z251" s="17"/>
      <c r="AA251" s="17"/>
      <c r="AB251" s="74">
        <f t="shared" ref="AB251" si="217">AB250/1.18*0.18</f>
        <v>0</v>
      </c>
      <c r="AC251" s="23"/>
    </row>
    <row r="252" spans="1:29" ht="174.75" customHeight="1" x14ac:dyDescent="0.25">
      <c r="A252" s="20"/>
      <c r="B252" s="12" t="s">
        <v>115</v>
      </c>
      <c r="C252" s="2"/>
      <c r="D252" s="65"/>
      <c r="E252" s="20"/>
      <c r="F252" s="59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22"/>
      <c r="S252" s="22"/>
      <c r="T252" s="22"/>
      <c r="U252" s="18">
        <f>U248+U238+U228+U208+U186+U165+U143+U123</f>
        <v>0</v>
      </c>
      <c r="V252" s="18">
        <f t="shared" ref="V252:AA252" si="218">V248+V238+V228+V208+V186+V165+V143+V123</f>
        <v>0</v>
      </c>
      <c r="W252" s="18">
        <f t="shared" si="218"/>
        <v>0</v>
      </c>
      <c r="X252" s="18">
        <f t="shared" si="218"/>
        <v>0</v>
      </c>
      <c r="Y252" s="18">
        <f t="shared" si="218"/>
        <v>0</v>
      </c>
      <c r="Z252" s="18">
        <f t="shared" si="218"/>
        <v>0</v>
      </c>
      <c r="AA252" s="18">
        <f t="shared" si="218"/>
        <v>0</v>
      </c>
      <c r="AB252" s="16">
        <f>SUM(U252:AA252)</f>
        <v>0</v>
      </c>
    </row>
    <row r="253" spans="1:29" ht="183.75" customHeight="1" x14ac:dyDescent="0.25">
      <c r="A253" s="20"/>
      <c r="B253" s="12" t="s">
        <v>116</v>
      </c>
      <c r="C253" s="2"/>
      <c r="D253" s="65"/>
      <c r="E253" s="20"/>
      <c r="F253" s="59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22"/>
      <c r="S253" s="22"/>
      <c r="T253" s="22"/>
      <c r="U253" s="18"/>
      <c r="V253" s="18"/>
      <c r="W253" s="18"/>
      <c r="X253" s="18"/>
      <c r="Y253" s="18"/>
      <c r="Z253" s="18"/>
      <c r="AA253" s="18"/>
      <c r="AB253" s="18">
        <f>AB249+AB229+AB209+AB187+AB166+AB144+AB124+AB239</f>
        <v>0</v>
      </c>
    </row>
    <row r="254" spans="1:29" ht="183.75" customHeight="1" x14ac:dyDescent="0.25">
      <c r="A254" s="20"/>
      <c r="B254" s="12" t="s">
        <v>117</v>
      </c>
      <c r="C254" s="2"/>
      <c r="D254" s="65"/>
      <c r="E254" s="20"/>
      <c r="F254" s="59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22"/>
      <c r="S254" s="22"/>
      <c r="T254" s="22"/>
      <c r="U254" s="18"/>
      <c r="V254" s="18"/>
      <c r="W254" s="18"/>
      <c r="X254" s="18"/>
      <c r="Y254" s="18"/>
      <c r="Z254" s="18"/>
      <c r="AA254" s="18"/>
      <c r="AB254" s="18">
        <f>AB252+AB253</f>
        <v>0</v>
      </c>
    </row>
    <row r="255" spans="1:29" ht="26.1" customHeight="1" x14ac:dyDescent="0.25">
      <c r="A255" s="20"/>
      <c r="B255" s="13" t="s">
        <v>26</v>
      </c>
      <c r="C255" s="2"/>
      <c r="D255" s="65"/>
      <c r="E255" s="20"/>
      <c r="F255" s="6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2"/>
      <c r="S255" s="22"/>
      <c r="T255" s="22"/>
      <c r="U255" s="17"/>
      <c r="V255" s="17"/>
      <c r="W255" s="17"/>
      <c r="X255" s="17"/>
      <c r="Y255" s="17"/>
      <c r="Z255" s="17"/>
      <c r="AA255" s="17"/>
      <c r="AB255" s="17">
        <f t="shared" ref="AB255" si="219">AB254/1.18*0.18</f>
        <v>0</v>
      </c>
      <c r="AC255" s="23"/>
    </row>
    <row r="256" spans="1:29" s="71" customFormat="1" ht="192" customHeight="1" x14ac:dyDescent="0.25">
      <c r="A256" s="63"/>
      <c r="B256" s="64" t="s">
        <v>118</v>
      </c>
      <c r="C256" s="65"/>
      <c r="D256" s="65"/>
      <c r="E256" s="63"/>
      <c r="F256" s="66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8"/>
      <c r="S256" s="68"/>
      <c r="T256" s="68"/>
      <c r="U256" s="69"/>
      <c r="V256" s="69"/>
      <c r="W256" s="69"/>
      <c r="X256" s="69"/>
      <c r="Y256" s="69"/>
      <c r="Z256" s="69"/>
      <c r="AA256" s="69"/>
      <c r="AB256" s="70">
        <f>AB252+V94</f>
        <v>0</v>
      </c>
    </row>
    <row r="257" spans="1:43" s="71" customFormat="1" ht="195.75" customHeight="1" x14ac:dyDescent="0.25">
      <c r="A257" s="63"/>
      <c r="B257" s="64" t="s">
        <v>119</v>
      </c>
      <c r="C257" s="65"/>
      <c r="D257" s="65"/>
      <c r="E257" s="63"/>
      <c r="F257" s="66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8"/>
      <c r="S257" s="68"/>
      <c r="T257" s="68"/>
      <c r="U257" s="69"/>
      <c r="V257" s="69"/>
      <c r="W257" s="69"/>
      <c r="X257" s="69"/>
      <c r="Y257" s="69"/>
      <c r="Z257" s="69"/>
      <c r="AA257" s="69"/>
      <c r="AB257" s="69">
        <f>AB253+V95</f>
        <v>0</v>
      </c>
    </row>
    <row r="258" spans="1:43" s="71" customFormat="1" ht="195.75" customHeight="1" x14ac:dyDescent="0.25">
      <c r="A258" s="63"/>
      <c r="B258" s="64" t="s">
        <v>120</v>
      </c>
      <c r="C258" s="65"/>
      <c r="D258" s="65"/>
      <c r="E258" s="63"/>
      <c r="F258" s="66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8"/>
      <c r="S258" s="68"/>
      <c r="T258" s="68"/>
      <c r="U258" s="69"/>
      <c r="V258" s="69"/>
      <c r="W258" s="69"/>
      <c r="X258" s="69"/>
      <c r="Y258" s="69"/>
      <c r="Z258" s="69"/>
      <c r="AA258" s="69"/>
      <c r="AB258" s="69">
        <f>AB256+AB257</f>
        <v>0</v>
      </c>
      <c r="AC258" s="75"/>
    </row>
    <row r="259" spans="1:43" s="71" customFormat="1" ht="26.1" customHeight="1" x14ac:dyDescent="0.25">
      <c r="A259" s="63"/>
      <c r="B259" s="72" t="s">
        <v>26</v>
      </c>
      <c r="C259" s="65"/>
      <c r="D259" s="65"/>
      <c r="E259" s="63"/>
      <c r="F259" s="7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8"/>
      <c r="S259" s="68"/>
      <c r="T259" s="68"/>
      <c r="U259" s="74"/>
      <c r="V259" s="74"/>
      <c r="W259" s="74"/>
      <c r="X259" s="74"/>
      <c r="Y259" s="74"/>
      <c r="Z259" s="74"/>
      <c r="AA259" s="74"/>
      <c r="AB259" s="74">
        <f t="shared" ref="AB259" si="220">AB258/1.18*0.18</f>
        <v>0</v>
      </c>
      <c r="AC259" s="75"/>
    </row>
    <row r="260" spans="1:43" ht="26.1" customHeight="1" x14ac:dyDescent="0.25">
      <c r="A260" s="25"/>
      <c r="B260" s="25"/>
      <c r="C260" s="25"/>
      <c r="D260" s="77"/>
      <c r="E260" s="25"/>
      <c r="F260" s="52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</row>
    <row r="261" spans="1:43" ht="26.1" customHeight="1" x14ac:dyDescent="0.3">
      <c r="B261" s="27"/>
      <c r="C261" s="82"/>
      <c r="D261" s="88"/>
      <c r="E261" s="29"/>
      <c r="F261" s="61"/>
      <c r="G261" s="28"/>
      <c r="H261" s="28"/>
      <c r="I261" s="28"/>
      <c r="J261" s="28"/>
      <c r="K261" s="28"/>
      <c r="L261" s="28"/>
      <c r="M261" s="28"/>
      <c r="N261" s="28"/>
      <c r="O261" s="28"/>
    </row>
  </sheetData>
  <mergeCells count="37">
    <mergeCell ref="A127:AB127"/>
    <mergeCell ref="A21:V21"/>
    <mergeCell ref="A35:V35"/>
    <mergeCell ref="A49:V49"/>
    <mergeCell ref="A64:V64"/>
    <mergeCell ref="A79:V79"/>
    <mergeCell ref="A102:A104"/>
    <mergeCell ref="B102:B104"/>
    <mergeCell ref="D102:D104"/>
    <mergeCell ref="E102:E104"/>
    <mergeCell ref="N102:T103"/>
    <mergeCell ref="U102:AA103"/>
    <mergeCell ref="AB102:AB104"/>
    <mergeCell ref="A2:V2"/>
    <mergeCell ref="A1:V1"/>
    <mergeCell ref="A105:AB105"/>
    <mergeCell ref="A101:AB101"/>
    <mergeCell ref="G3:K4"/>
    <mergeCell ref="L3:P4"/>
    <mergeCell ref="A6:V6"/>
    <mergeCell ref="Q3:U4"/>
    <mergeCell ref="V3:V5"/>
    <mergeCell ref="D3:D5"/>
    <mergeCell ref="E3:E5"/>
    <mergeCell ref="F3:F5"/>
    <mergeCell ref="A3:A5"/>
    <mergeCell ref="B3:B5"/>
    <mergeCell ref="C3:C5"/>
    <mergeCell ref="C102:C104"/>
    <mergeCell ref="F102:F104"/>
    <mergeCell ref="G102:M103"/>
    <mergeCell ref="A212:AB212"/>
    <mergeCell ref="A232:AB232"/>
    <mergeCell ref="A242:AB242"/>
    <mergeCell ref="A147:AB147"/>
    <mergeCell ref="A169:AB169"/>
    <mergeCell ref="A190:AB190"/>
  </mergeCells>
  <pageMargins left="0.25" right="0.25" top="0.75" bottom="0.75" header="0.3" footer="0.3"/>
  <pageSetup paperSize="8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ДС2</vt:lpstr>
      <vt:lpstr>'Приложение ДС2'!Область_печати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Commerc</dc:creator>
  <cp:lastModifiedBy>Fedorov Ivan</cp:lastModifiedBy>
  <cp:lastPrinted>2017-07-05T11:29:52Z</cp:lastPrinted>
  <dcterms:created xsi:type="dcterms:W3CDTF">2016-02-03T09:26:21Z</dcterms:created>
  <dcterms:modified xsi:type="dcterms:W3CDTF">2017-07-05T11:40:46Z</dcterms:modified>
</cp:coreProperties>
</file>